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0" windowWidth="14955" windowHeight="8895" activeTab="0"/>
  </bookViews>
  <sheets>
    <sheet name="results" sheetId="1" r:id="rId1"/>
    <sheet name="1027" sheetId="2" r:id="rId2"/>
    <sheet name="20k" sheetId="3" r:id="rId3"/>
    <sheet name="15k" sheetId="4" r:id="rId4"/>
    <sheet name="12k" sheetId="5" r:id="rId5"/>
    <sheet name="10k" sheetId="6" r:id="rId6"/>
    <sheet name="8k" sheetId="7" r:id="rId7"/>
    <sheet name="4k" sheetId="8" r:id="rId8"/>
    <sheet name="2k" sheetId="9" r:id="rId9"/>
    <sheet name="1k" sheetId="10" r:id="rId10"/>
    <sheet name="800" sheetId="11" r:id="rId11"/>
    <sheet name="400" sheetId="12" r:id="rId12"/>
    <sheet name="200" sheetId="13" r:id="rId13"/>
    <sheet name="100" sheetId="14" r:id="rId14"/>
    <sheet name="80" sheetId="15" r:id="rId15"/>
    <sheet name="40" sheetId="16" r:id="rId16"/>
    <sheet name="20" sheetId="17" r:id="rId17"/>
    <sheet name="check" sheetId="18" r:id="rId18"/>
  </sheets>
  <definedNames/>
  <calcPr fullCalcOnLoad="1"/>
</workbook>
</file>

<file path=xl/sharedStrings.xml><?xml version="1.0" encoding="utf-8"?>
<sst xmlns="http://schemas.openxmlformats.org/spreadsheetml/2006/main" count="1211" uniqueCount="104">
  <si>
    <t>C1=</t>
  </si>
  <si>
    <t>C2=</t>
  </si>
  <si>
    <t>F</t>
  </si>
  <si>
    <t>Ω</t>
  </si>
  <si>
    <t>R1=</t>
  </si>
  <si>
    <t>R2=</t>
  </si>
  <si>
    <t>R3=</t>
  </si>
  <si>
    <t>R4=</t>
  </si>
  <si>
    <t>基準周波数</t>
  </si>
  <si>
    <t>Hz</t>
  </si>
  <si>
    <t>ω</t>
  </si>
  <si>
    <t>Frequency</t>
  </si>
  <si>
    <t>RIAA</t>
  </si>
  <si>
    <t>差(dB)</t>
  </si>
  <si>
    <t>A=</t>
  </si>
  <si>
    <t>dB</t>
  </si>
  <si>
    <t>C2=</t>
  </si>
  <si>
    <t>のセルに値を入力</t>
  </si>
  <si>
    <t>裸のGAIN=</t>
  </si>
  <si>
    <t>ｄB</t>
  </si>
  <si>
    <t>D=W*C1*R1*R3</t>
  </si>
  <si>
    <t>E=w*C1*R3+w*C1*R1</t>
  </si>
  <si>
    <t>F=w*C2*R2</t>
  </si>
  <si>
    <t>I=1-E*F</t>
  </si>
  <si>
    <t>J=E+F</t>
  </si>
  <si>
    <t>AA=sqr(A21*A21+A22*A22)</t>
  </si>
  <si>
    <t>BB=sqr(B21*B21+B22*B22)</t>
  </si>
  <si>
    <t>BAA=sqr(BA21*BA21+BA22*BA22)</t>
  </si>
  <si>
    <t>BBB=sqr(BB21*BB21+BB22*BB22)</t>
  </si>
  <si>
    <t>L0=20*(LOG(A/B))/LOG(10)</t>
  </si>
  <si>
    <t>B=AA/BB</t>
  </si>
  <si>
    <t>Gain=A/(1+B*A)</t>
  </si>
  <si>
    <t>逆RIAA計算値(dB)</t>
  </si>
  <si>
    <t>RIAA計算値(dB)</t>
  </si>
  <si>
    <t>20×log（Gain）</t>
  </si>
  <si>
    <t>1kHzのgain</t>
  </si>
  <si>
    <t>R5=</t>
  </si>
  <si>
    <t>K=G+(R4+R5)*I</t>
  </si>
  <si>
    <t>L=H+(R4+R5)*J</t>
  </si>
  <si>
    <t>R6=</t>
  </si>
  <si>
    <t>M=R4*R6</t>
  </si>
  <si>
    <t>Q=R6*H+J*M</t>
  </si>
  <si>
    <t>R=G*N+I*O</t>
  </si>
  <si>
    <t>S=N*H+J*O</t>
  </si>
  <si>
    <t>T=J*R4</t>
  </si>
  <si>
    <t>U=G+R4*I</t>
  </si>
  <si>
    <t>B21=R*U-S*V</t>
  </si>
  <si>
    <t>B22=R*V+U*S</t>
  </si>
  <si>
    <t>RealGain=Gain*KDV</t>
  </si>
  <si>
    <t>KDV=</t>
  </si>
  <si>
    <t>BA21=P</t>
  </si>
  <si>
    <t>BA22=Q</t>
  </si>
  <si>
    <t>BB21=R</t>
  </si>
  <si>
    <t>BB22=S</t>
  </si>
  <si>
    <t>KDV=BAA/BBB</t>
  </si>
  <si>
    <t>V=H+R4*J</t>
  </si>
  <si>
    <t>O=(R4+R6)*R5+R4*R6</t>
  </si>
  <si>
    <t>N=R6+R5</t>
  </si>
  <si>
    <t>A21=I*P*R4-T*Q</t>
  </si>
  <si>
    <t>A22=P*T+Q*R4*I</t>
  </si>
  <si>
    <t>P=R6*G+I*M</t>
  </si>
  <si>
    <t>CA21=M*I</t>
  </si>
  <si>
    <t>CA22=M*J</t>
  </si>
  <si>
    <t>CAA=sqr(CA21*CA21+CA22*CA22)</t>
  </si>
  <si>
    <t>CBB=sqr(CB21*CB21+CB22*CB22)</t>
  </si>
  <si>
    <t>b=CAA/CBB</t>
  </si>
  <si>
    <t>CB21=U*N+R5*R6*I</t>
  </si>
  <si>
    <t>CB22=V*N+R5*R6*J</t>
  </si>
  <si>
    <t>逆RIAA L0=20*(LOG(AA/BB))/LOG(10)</t>
  </si>
  <si>
    <t>DAA=sqr(DA21*DA21+DA22*DA22)</t>
  </si>
  <si>
    <t>DBB=sqr(DB21*DB21+DB22*DB22)</t>
  </si>
  <si>
    <t>b=DAA/DBB</t>
  </si>
  <si>
    <t>DA21=R4*R6*I</t>
  </si>
  <si>
    <t>DA22=R4*R6*J</t>
  </si>
  <si>
    <t>D=ω*C1*R1*R3</t>
  </si>
  <si>
    <t>E=ω*C1*R3+w*C1*R1</t>
  </si>
  <si>
    <t>F=ω*C2*R2</t>
  </si>
  <si>
    <t>DB22=X*(R5+R6)+J*R5*R6</t>
  </si>
  <si>
    <t>EAA=sqr(EA21*EA21+EA22*EA22)</t>
  </si>
  <si>
    <t>EBB=sqr(EB21*EB21+EB22*EB22)</t>
  </si>
  <si>
    <t>KDV=EAA/EBB</t>
  </si>
  <si>
    <t>EA21=R6*W</t>
  </si>
  <si>
    <t>EA22=X*R6</t>
  </si>
  <si>
    <t>EB22=X*(R5+R6)+J*R5*R6</t>
  </si>
  <si>
    <t>EB21=W*(R5+R6)+R5*R6*I</t>
  </si>
  <si>
    <t>DB21=W＊（R5+R6)+I*R5*R6</t>
  </si>
  <si>
    <t>以下はクロスチェック用</t>
  </si>
  <si>
    <t>C1=</t>
  </si>
  <si>
    <t>C2=</t>
  </si>
  <si>
    <t>裸のGAIN</t>
  </si>
  <si>
    <t>dB</t>
  </si>
  <si>
    <t>"    +--R2-+--R1---+-R7  R6"</t>
  </si>
  <si>
    <t>"    |               |   |</t>
  </si>
  <si>
    <t>"    *&lt;-in / &gt;       |   |"</t>
  </si>
  <si>
    <t>"IN---&lt;+in amp&gt;-R5---+---+-OUT"</t>
  </si>
  <si>
    <t>"    |     |       |     |"</t>
  </si>
  <si>
    <t>"    +--C2-+-R3-C1-+     |"</t>
  </si>
  <si>
    <t>"    R4                  |"</t>
  </si>
  <si>
    <t>"E---+-------------------+----E"</t>
  </si>
  <si>
    <t>G=R1+R2-D*F+R7-R7*E*F</t>
  </si>
  <si>
    <t>H=D+R1*F+R2*E+R7*(E+F)</t>
  </si>
  <si>
    <t>R7=</t>
  </si>
  <si>
    <t>W=R1+R2-D*F+R4+R7-(R4+R7)*E*F</t>
  </si>
  <si>
    <t>X=R1*F+D+R2*E+(R4+R7)*(E+F)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</si>
</sst>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0000_);[Red]\(0.00000000000000000000\)"/>
    <numFmt numFmtId="177" formatCode="0.000000_ "/>
    <numFmt numFmtId="178" formatCode="0.00_ "/>
    <numFmt numFmtId="179" formatCode="0.000000E+00"/>
    <numFmt numFmtId="180" formatCode="0.000E+00"/>
    <numFmt numFmtId="181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77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1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Border="1" applyAlignment="1">
      <alignment/>
    </xf>
    <xf numFmtId="0" fontId="0" fillId="4" borderId="1" xfId="0" applyFill="1" applyBorder="1" applyAlignment="1">
      <alignment/>
    </xf>
    <xf numFmtId="178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2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F29" sqref="F29"/>
    </sheetView>
  </sheetViews>
  <sheetFormatPr defaultColWidth="9.00390625" defaultRowHeight="13.5"/>
  <cols>
    <col min="3" max="3" width="14.125" style="0" customWidth="1"/>
    <col min="5" max="5" width="16.125" style="0" customWidth="1"/>
    <col min="6" max="6" width="10.625" style="0" customWidth="1"/>
    <col min="7" max="7" width="4.375" style="0" customWidth="1"/>
    <col min="8" max="8" width="5.25390625" style="0" customWidth="1"/>
    <col min="9" max="9" width="8.25390625" style="0" customWidth="1"/>
  </cols>
  <sheetData>
    <row r="1" spans="1:11" ht="13.5">
      <c r="A1" s="2" t="s">
        <v>94</v>
      </c>
      <c r="E1" s="16" t="s">
        <v>0</v>
      </c>
      <c r="F1" s="5">
        <f>0.00000000545+0.00000000098</f>
        <v>6.43E-09</v>
      </c>
      <c r="G1" t="s">
        <v>2</v>
      </c>
      <c r="H1" t="s">
        <v>4</v>
      </c>
      <c r="I1" s="6">
        <v>503000</v>
      </c>
      <c r="J1" t="s">
        <v>3</v>
      </c>
      <c r="K1" s="1"/>
    </row>
    <row r="2" spans="1:11" ht="13.5">
      <c r="A2" s="2" t="s">
        <v>93</v>
      </c>
      <c r="E2" s="16" t="s">
        <v>16</v>
      </c>
      <c r="F2" s="5">
        <f>0.0000000018+0.000000000096</f>
        <v>1.896E-09</v>
      </c>
      <c r="G2" t="s">
        <v>2</v>
      </c>
      <c r="H2" t="s">
        <v>5</v>
      </c>
      <c r="I2" s="6">
        <v>39200</v>
      </c>
      <c r="J2" t="s">
        <v>3</v>
      </c>
      <c r="K2" s="1"/>
    </row>
    <row r="3" spans="1:11" ht="13.5">
      <c r="A3" s="2" t="s">
        <v>92</v>
      </c>
      <c r="E3" s="7"/>
      <c r="F3" s="8"/>
      <c r="H3" t="s">
        <v>6</v>
      </c>
      <c r="I3" s="6">
        <v>0</v>
      </c>
      <c r="J3" t="s">
        <v>3</v>
      </c>
      <c r="K3" s="1"/>
    </row>
    <row r="4" spans="1:10" ht="13.5">
      <c r="A4" s="2" t="s">
        <v>91</v>
      </c>
      <c r="F4" s="13"/>
      <c r="H4" t="s">
        <v>7</v>
      </c>
      <c r="I4" s="6">
        <v>1000</v>
      </c>
      <c r="J4" t="s">
        <v>3</v>
      </c>
    </row>
    <row r="5" spans="1:10" ht="13.5">
      <c r="A5" s="2" t="s">
        <v>95</v>
      </c>
      <c r="H5" t="s">
        <v>36</v>
      </c>
      <c r="I5" s="6">
        <v>200</v>
      </c>
      <c r="J5" t="s">
        <v>3</v>
      </c>
    </row>
    <row r="6" spans="1:10" ht="13.5">
      <c r="A6" s="2" t="s">
        <v>96</v>
      </c>
      <c r="H6" t="s">
        <v>39</v>
      </c>
      <c r="I6" s="6">
        <v>1000000</v>
      </c>
      <c r="J6" t="s">
        <v>3</v>
      </c>
    </row>
    <row r="7" spans="1:11" ht="13.5">
      <c r="A7" s="2" t="s">
        <v>97</v>
      </c>
      <c r="H7" t="s">
        <v>101</v>
      </c>
      <c r="I7" s="6">
        <v>470</v>
      </c>
      <c r="J7" t="s">
        <v>3</v>
      </c>
      <c r="K7" s="1"/>
    </row>
    <row r="8" spans="1:11" ht="13.5">
      <c r="A8" s="2" t="s">
        <v>98</v>
      </c>
      <c r="F8" s="6"/>
      <c r="G8" t="s">
        <v>17</v>
      </c>
      <c r="K8" s="1"/>
    </row>
    <row r="9" ht="13.5">
      <c r="K9" s="1"/>
    </row>
    <row r="10" spans="1:11" ht="13.5">
      <c r="A10" t="s">
        <v>11</v>
      </c>
      <c r="B10" s="15" t="s">
        <v>12</v>
      </c>
      <c r="D10" t="s">
        <v>11</v>
      </c>
      <c r="E10" s="15" t="s">
        <v>33</v>
      </c>
      <c r="F10" s="15" t="s">
        <v>13</v>
      </c>
      <c r="I10" t="s">
        <v>89</v>
      </c>
      <c r="K10" s="1"/>
    </row>
    <row r="11" spans="1:11" ht="13.5">
      <c r="A11">
        <v>20</v>
      </c>
      <c r="B11" s="17">
        <v>19.36313</v>
      </c>
      <c r="D11">
        <v>20</v>
      </c>
      <c r="E11" s="18">
        <f>'20'!D$41-'1027'!D$41</f>
        <v>19.080857790010647</v>
      </c>
      <c r="F11" s="18">
        <f>E11-B11</f>
        <v>-0.28227220998935465</v>
      </c>
      <c r="I11" s="9">
        <v>76</v>
      </c>
      <c r="J11" t="s">
        <v>90</v>
      </c>
      <c r="K11" s="1"/>
    </row>
    <row r="12" spans="1:11" ht="13.5">
      <c r="A12">
        <v>40</v>
      </c>
      <c r="B12" s="17">
        <v>17.88097</v>
      </c>
      <c r="D12">
        <v>40</v>
      </c>
      <c r="E12" s="18">
        <f>'40'!D$41-'1027'!D$41</f>
        <v>17.66404274350061</v>
      </c>
      <c r="F12" s="18">
        <f aca="true" t="shared" si="0" ref="F12:F25">E12-B12</f>
        <v>-0.21692725649939248</v>
      </c>
      <c r="I12" s="9">
        <f aca="true" t="shared" si="1" ref="I12:I18">+I$11</f>
        <v>76</v>
      </c>
      <c r="J12" t="s">
        <v>90</v>
      </c>
      <c r="K12" s="1"/>
    </row>
    <row r="13" spans="1:11" ht="13.5">
      <c r="A13">
        <v>80</v>
      </c>
      <c r="B13" s="17">
        <v>14.59498</v>
      </c>
      <c r="D13">
        <v>80</v>
      </c>
      <c r="E13" s="18">
        <f>'80'!D$41-'1027'!D$41</f>
        <v>14.50130884419061</v>
      </c>
      <c r="F13" s="18">
        <f t="shared" si="0"/>
        <v>-0.093671155809389</v>
      </c>
      <c r="I13" s="9">
        <f t="shared" si="1"/>
        <v>76</v>
      </c>
      <c r="J13" t="s">
        <v>90</v>
      </c>
      <c r="K13" s="1"/>
    </row>
    <row r="14" spans="1:11" ht="13.5">
      <c r="A14">
        <v>100</v>
      </c>
      <c r="B14" s="17">
        <v>13.17744</v>
      </c>
      <c r="D14">
        <v>100</v>
      </c>
      <c r="E14" s="18">
        <f>'100'!D$41-'1027'!D$41</f>
        <v>13.126567161568552</v>
      </c>
      <c r="F14" s="18">
        <f t="shared" si="0"/>
        <v>-0.05087283843144874</v>
      </c>
      <c r="I14" s="9">
        <f t="shared" si="1"/>
        <v>76</v>
      </c>
      <c r="J14" t="s">
        <v>90</v>
      </c>
      <c r="K14" s="1"/>
    </row>
    <row r="15" spans="1:11" ht="13.5">
      <c r="A15">
        <v>200</v>
      </c>
      <c r="B15" s="17">
        <v>8.30848</v>
      </c>
      <c r="D15">
        <v>200</v>
      </c>
      <c r="E15" s="18">
        <f>'200'!D$41-'1027'!D$41</f>
        <v>8.3539489349292</v>
      </c>
      <c r="F15" s="18">
        <f t="shared" si="0"/>
        <v>0.045468934929200344</v>
      </c>
      <c r="I15" s="9">
        <f t="shared" si="1"/>
        <v>76</v>
      </c>
      <c r="J15" t="s">
        <v>90</v>
      </c>
      <c r="K15" s="1"/>
    </row>
    <row r="16" spans="1:11" ht="13.5">
      <c r="A16">
        <v>400</v>
      </c>
      <c r="B16" s="17">
        <v>3.87271</v>
      </c>
      <c r="D16">
        <v>400</v>
      </c>
      <c r="E16" s="18">
        <f>'400'!D$41-'1027'!D$41</f>
        <v>3.926533547562954</v>
      </c>
      <c r="F16" s="18">
        <f t="shared" si="0"/>
        <v>0.053823547562954044</v>
      </c>
      <c r="I16" s="9">
        <f t="shared" si="1"/>
        <v>76</v>
      </c>
      <c r="J16" t="s">
        <v>90</v>
      </c>
      <c r="K16" s="1"/>
    </row>
    <row r="17" spans="1:10" ht="13.5">
      <c r="A17">
        <v>800</v>
      </c>
      <c r="B17" s="17">
        <v>0.84039</v>
      </c>
      <c r="D17">
        <v>800</v>
      </c>
      <c r="E17" s="18">
        <f>'800'!D$41-'1027'!D$41</f>
        <v>0.8497166875981534</v>
      </c>
      <c r="F17" s="18">
        <f t="shared" si="0"/>
        <v>0.009326687598153471</v>
      </c>
      <c r="I17" s="9">
        <f t="shared" si="1"/>
        <v>76</v>
      </c>
      <c r="J17" t="s">
        <v>90</v>
      </c>
    </row>
    <row r="18" spans="1:10" ht="13.5">
      <c r="A18">
        <v>1000</v>
      </c>
      <c r="B18" s="17">
        <v>0.08898</v>
      </c>
      <c r="D18">
        <v>1000</v>
      </c>
      <c r="E18" s="18">
        <f>1k!D$41-'1027'!D$41</f>
        <v>0.08857772066588154</v>
      </c>
      <c r="F18" s="18">
        <f t="shared" si="0"/>
        <v>-0.0004022793341184605</v>
      </c>
      <c r="I18" s="9">
        <f t="shared" si="1"/>
        <v>76</v>
      </c>
      <c r="J18" t="s">
        <v>90</v>
      </c>
    </row>
    <row r="19" spans="1:11" ht="13.5">
      <c r="A19">
        <v>2000</v>
      </c>
      <c r="B19" s="17">
        <v>-2.49956</v>
      </c>
      <c r="D19">
        <v>2000</v>
      </c>
      <c r="E19" s="18">
        <f>2k!D$41-'1027'!D$41</f>
        <v>-2.5155550292951574</v>
      </c>
      <c r="F19" s="18">
        <f t="shared" si="0"/>
        <v>-0.015995029295157615</v>
      </c>
      <c r="I19" s="9">
        <v>73</v>
      </c>
      <c r="J19" t="s">
        <v>90</v>
      </c>
      <c r="K19" s="1"/>
    </row>
    <row r="20" spans="1:11" ht="13.5">
      <c r="A20">
        <v>4000</v>
      </c>
      <c r="B20" s="17">
        <v>-6.51625</v>
      </c>
      <c r="D20">
        <v>4000</v>
      </c>
      <c r="E20" s="18">
        <f>4k!D$41-'1027'!D$41</f>
        <v>-6.50197508398584</v>
      </c>
      <c r="F20" s="18">
        <f t="shared" si="0"/>
        <v>0.014274916014159977</v>
      </c>
      <c r="I20" s="9">
        <v>70</v>
      </c>
      <c r="J20" t="s">
        <v>90</v>
      </c>
      <c r="K20" s="1"/>
    </row>
    <row r="21" spans="1:11" ht="13.5">
      <c r="A21">
        <v>8000</v>
      </c>
      <c r="B21" s="17">
        <v>-11.80513</v>
      </c>
      <c r="D21">
        <v>8000</v>
      </c>
      <c r="E21" s="18">
        <f>8k!D$41-'1027'!D$41</f>
        <v>-11.751741149218134</v>
      </c>
      <c r="F21" s="18">
        <f t="shared" si="0"/>
        <v>0.05338885078186628</v>
      </c>
      <c r="I21" s="9">
        <v>64</v>
      </c>
      <c r="J21" t="s">
        <v>90</v>
      </c>
      <c r="K21" s="1"/>
    </row>
    <row r="22" spans="1:11" ht="13.5">
      <c r="A22">
        <v>10000</v>
      </c>
      <c r="B22" s="17">
        <v>-13.64536</v>
      </c>
      <c r="D22">
        <v>10000</v>
      </c>
      <c r="E22" s="18">
        <f>'10k'!D$41-'1027'!D$41</f>
        <v>-13.565265108149305</v>
      </c>
      <c r="F22" s="18">
        <f t="shared" si="0"/>
        <v>0.0800948918506954</v>
      </c>
      <c r="I22" s="9">
        <v>62</v>
      </c>
      <c r="J22" t="s">
        <v>90</v>
      </c>
      <c r="K22" s="1"/>
    </row>
    <row r="23" spans="1:11" ht="13.5">
      <c r="A23">
        <v>12000</v>
      </c>
      <c r="B23" s="17">
        <v>-15.17471</v>
      </c>
      <c r="D23">
        <v>12000</v>
      </c>
      <c r="E23" s="18">
        <f>'12k'!D$41-'1027'!D$41</f>
        <v>-15.065672321710156</v>
      </c>
      <c r="F23" s="18">
        <f t="shared" si="0"/>
        <v>0.10903767828984279</v>
      </c>
      <c r="I23" s="9">
        <v>60</v>
      </c>
      <c r="J23" t="s">
        <v>90</v>
      </c>
      <c r="K23" s="1"/>
    </row>
    <row r="24" spans="1:11" ht="13.5">
      <c r="A24">
        <v>15000</v>
      </c>
      <c r="B24" s="17">
        <v>-17.06793</v>
      </c>
      <c r="D24">
        <v>15000</v>
      </c>
      <c r="E24" s="18">
        <f>'15k'!D$41-'1027'!D$41</f>
        <v>-16.9003126450041</v>
      </c>
      <c r="F24" s="18">
        <f t="shared" si="0"/>
        <v>0.16761735499590102</v>
      </c>
      <c r="I24" s="9">
        <v>58</v>
      </c>
      <c r="J24" t="s">
        <v>90</v>
      </c>
      <c r="K24" s="1"/>
    </row>
    <row r="25" spans="1:11" ht="13.5">
      <c r="A25">
        <v>20000</v>
      </c>
      <c r="B25" s="17">
        <v>-19.53135</v>
      </c>
      <c r="D25">
        <v>20000</v>
      </c>
      <c r="E25" s="18">
        <f>'20k'!D$41-'1027'!D$41</f>
        <v>-19.24397562396644</v>
      </c>
      <c r="F25" s="18">
        <f t="shared" si="0"/>
        <v>0.2873743760335614</v>
      </c>
      <c r="I25" s="9">
        <v>55</v>
      </c>
      <c r="J25" t="s">
        <v>90</v>
      </c>
      <c r="K25" s="1"/>
    </row>
    <row r="26" spans="5:11" ht="13.5">
      <c r="E26" s="14"/>
      <c r="F26" s="14"/>
      <c r="K26" s="1"/>
    </row>
    <row r="27" ht="13.5">
      <c r="K27" s="1"/>
    </row>
    <row r="28" spans="5:7" ht="13.5">
      <c r="E28" t="s">
        <v>35</v>
      </c>
      <c r="F28" s="4">
        <f>1k!D$41</f>
        <v>34.38873788645211</v>
      </c>
      <c r="G28" t="s">
        <v>15</v>
      </c>
    </row>
  </sheetData>
  <sheetProtection sheet="1" objects="1" scenarios="1"/>
  <protectedRanges>
    <protectedRange sqref="G8:L30" name="範囲2"/>
    <protectedRange sqref="F1:L7" name="範囲1"/>
  </protectedRange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results!I18</f>
        <v>76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1000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6283.179999999999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6309.573444801938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20.321626242199997</v>
      </c>
    </row>
    <row r="14" spans="1:4" ht="13.5">
      <c r="A14" t="s">
        <v>22</v>
      </c>
      <c r="D14" s="12">
        <f>C7*C2*F2</f>
        <v>0.46698604377599995</v>
      </c>
    </row>
    <row r="15" spans="1:4" ht="13.5">
      <c r="A15" t="s">
        <v>99</v>
      </c>
      <c r="D15" s="12">
        <f>F1+F2-D12*D14+F7-F7*D13*D14</f>
        <v>538209.7395542884</v>
      </c>
    </row>
    <row r="16" spans="1:4" ht="13.5">
      <c r="A16" t="s">
        <v>100</v>
      </c>
      <c r="D16" s="12">
        <f>D12+F1*D14+F2*D13+F7*(D13+D14)</f>
        <v>1041272.3764879765</v>
      </c>
    </row>
    <row r="17" spans="1:4" ht="13.5">
      <c r="A17" t="s">
        <v>23</v>
      </c>
      <c r="D17" s="12">
        <f>1-D13*D14</f>
        <v>-8.489915841939517</v>
      </c>
    </row>
    <row r="18" spans="1:4" ht="13.5">
      <c r="A18" t="s">
        <v>24</v>
      </c>
      <c r="D18" s="12">
        <f>D13+D14</f>
        <v>20.788612285975997</v>
      </c>
    </row>
    <row r="19" spans="1:4" ht="13.5">
      <c r="A19" t="s">
        <v>37</v>
      </c>
      <c r="D19" s="12">
        <f>D15+(F4+F5)*D17</f>
        <v>528021.840543961</v>
      </c>
    </row>
    <row r="20" spans="1:4" ht="13.5">
      <c r="A20" t="s">
        <v>38</v>
      </c>
      <c r="D20" s="12">
        <f>D16+(F4+F5)*D18</f>
        <v>1066218.7112311476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529719823712.34894</v>
      </c>
    </row>
    <row r="25" spans="1:4" ht="13.5">
      <c r="A25" t="s">
        <v>41</v>
      </c>
      <c r="D25" s="12">
        <f>F6*D16+D18*D21</f>
        <v>1062060988773.9525</v>
      </c>
    </row>
    <row r="26" spans="1:4" ht="13.5">
      <c r="A26" t="s">
        <v>42</v>
      </c>
      <c r="D26" s="12">
        <f>D15*D22+D17*D23</f>
        <v>528127784508.7035</v>
      </c>
    </row>
    <row r="27" spans="1:4" ht="13.5">
      <c r="A27" t="s">
        <v>43</v>
      </c>
      <c r="D27" s="12">
        <f>D22*D16+D18*D23</f>
        <v>1066431123428.9026</v>
      </c>
    </row>
    <row r="28" spans="1:4" ht="13.5">
      <c r="A28" t="s">
        <v>44</v>
      </c>
      <c r="D28" s="12">
        <f>D18*F4</f>
        <v>20788.612285975996</v>
      </c>
    </row>
    <row r="29" spans="1:4" ht="13.5">
      <c r="A29" t="s">
        <v>45</v>
      </c>
      <c r="D29" s="12">
        <f>D15+F4*D17</f>
        <v>529719.8237123489</v>
      </c>
    </row>
    <row r="30" spans="1:4" ht="13.5">
      <c r="A30" t="s">
        <v>55</v>
      </c>
      <c r="D30" s="12">
        <f>D16+F4*D18</f>
        <v>1062060.9887739525</v>
      </c>
    </row>
    <row r="31" spans="1:4" ht="13.5">
      <c r="A31" t="s">
        <v>58</v>
      </c>
      <c r="D31" s="12">
        <f>D24*F4*D17-D28*D25</f>
        <v>-26576050842806884</v>
      </c>
    </row>
    <row r="32" spans="1:4" ht="13.5">
      <c r="A32" t="s">
        <v>59</v>
      </c>
      <c r="D32" s="12">
        <f>D24*D28+D25*F4*D17</f>
        <v>1995331621653650</v>
      </c>
    </row>
    <row r="33" spans="1:4" ht="13.5">
      <c r="A33" t="s">
        <v>46</v>
      </c>
      <c r="D33" s="12">
        <f>D26*D29-D27*D30</f>
        <v>-8.528551365006734E+17</v>
      </c>
    </row>
    <row r="34" spans="1:4" ht="13.5">
      <c r="A34" t="s">
        <v>47</v>
      </c>
      <c r="D34" s="12">
        <f>D26*D30+D29*D27</f>
        <v>1.125813623718431E+18</v>
      </c>
    </row>
    <row r="35" spans="1:4" ht="13.5">
      <c r="A35" t="s">
        <v>25</v>
      </c>
      <c r="D35" s="12">
        <f>+SQRT(D31*D31+D32*D32)</f>
        <v>26650850393183096</v>
      </c>
    </row>
    <row r="36" spans="1:4" ht="13.5">
      <c r="A36" t="s">
        <v>26</v>
      </c>
      <c r="D36" s="12">
        <f>+SQRT(D33*D33+D34*D34)</f>
        <v>1.4123803309327155E+18</v>
      </c>
    </row>
    <row r="37" spans="1:4" ht="13.5">
      <c r="A37" t="s">
        <v>29</v>
      </c>
      <c r="D37" s="12">
        <f>20*LOG(D35/D36)</f>
        <v>-34.48481179051532</v>
      </c>
    </row>
    <row r="38" spans="1:4" ht="13.5">
      <c r="A38" t="s">
        <v>30</v>
      </c>
      <c r="D38" s="12">
        <f>D35/D36</f>
        <v>0.018869457333481315</v>
      </c>
    </row>
    <row r="39" spans="1:4" ht="13.5">
      <c r="A39" t="s">
        <v>31</v>
      </c>
      <c r="D39" s="12">
        <f>D9/(1+D38*D9)</f>
        <v>52.55427809687821</v>
      </c>
    </row>
    <row r="40" spans="1:4" ht="13.5">
      <c r="A40" t="s">
        <v>48</v>
      </c>
      <c r="D40" s="12">
        <f>D39*D49</f>
        <v>52.41274365130611</v>
      </c>
    </row>
    <row r="41" spans="1:4" ht="13.5">
      <c r="A41" t="s">
        <v>34</v>
      </c>
      <c r="D41" s="12">
        <f>20*LOG(D40)</f>
        <v>34.38873788645211</v>
      </c>
    </row>
    <row r="42" ht="13.5">
      <c r="D42" s="12"/>
    </row>
    <row r="43" spans="1:4" ht="13.5">
      <c r="A43" t="s">
        <v>50</v>
      </c>
      <c r="D43" s="12">
        <f>D24</f>
        <v>529719823712.34894</v>
      </c>
    </row>
    <row r="44" spans="1:4" ht="13.5">
      <c r="A44" t="s">
        <v>51</v>
      </c>
      <c r="D44" s="12">
        <f>D25</f>
        <v>1062060988773.9525</v>
      </c>
    </row>
    <row r="45" spans="1:4" ht="13.5">
      <c r="A45" t="s">
        <v>52</v>
      </c>
      <c r="D45" s="12">
        <f>D26</f>
        <v>528127784508.7035</v>
      </c>
    </row>
    <row r="46" spans="1:4" ht="13.5">
      <c r="A46" t="s">
        <v>53</v>
      </c>
      <c r="D46" s="12">
        <f>D27</f>
        <v>1066431123428.9026</v>
      </c>
    </row>
    <row r="47" spans="1:4" ht="13.5">
      <c r="A47" t="s">
        <v>27</v>
      </c>
      <c r="D47" s="12">
        <f>+SQRT(D43*D43+D44*D44)</f>
        <v>1186834712800.9644</v>
      </c>
    </row>
    <row r="48" spans="1:4" ht="13.5">
      <c r="A48" t="s">
        <v>28</v>
      </c>
      <c r="D48" s="12">
        <f>+SQRT(D45*D45+D46*D46)</f>
        <v>1190039620259.7217</v>
      </c>
    </row>
    <row r="49" spans="1:4" ht="13.5">
      <c r="A49" t="s">
        <v>54</v>
      </c>
      <c r="C49" t="s">
        <v>49</v>
      </c>
      <c r="D49" s="12">
        <f>(D47/D48)</f>
        <v>0.9973068901201307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results!I17</f>
        <v>76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800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5026.544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6309.573444801938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16.257300993759998</v>
      </c>
    </row>
    <row r="14" spans="1:4" ht="13.5">
      <c r="A14" t="s">
        <v>22</v>
      </c>
      <c r="D14" s="12">
        <f>C7*C2*F2</f>
        <v>0.37358883502080004</v>
      </c>
    </row>
    <row r="15" spans="1:4" ht="13.5">
      <c r="A15" t="s">
        <v>99</v>
      </c>
      <c r="D15" s="12">
        <f>F1+F2-D12*D14+F7-F7*D13*D14</f>
        <v>539815.4333147446</v>
      </c>
    </row>
    <row r="16" spans="1:4" ht="13.5">
      <c r="A16" t="s">
        <v>100</v>
      </c>
      <c r="D16" s="12">
        <f>D12+F1*D14+F2*D13+F7*(D13+D14)</f>
        <v>833017.9011903813</v>
      </c>
    </row>
    <row r="17" spans="1:4" ht="13.5">
      <c r="A17" t="s">
        <v>23</v>
      </c>
      <c r="D17" s="12">
        <f>1-D13*D14</f>
        <v>-5.073546138841293</v>
      </c>
    </row>
    <row r="18" spans="1:4" ht="13.5">
      <c r="A18" t="s">
        <v>24</v>
      </c>
      <c r="D18" s="12">
        <f>D13+D14</f>
        <v>16.6308898287808</v>
      </c>
    </row>
    <row r="19" spans="1:4" ht="13.5">
      <c r="A19" t="s">
        <v>37</v>
      </c>
      <c r="D19" s="12">
        <f>D15+(F4+F5)*D17</f>
        <v>533727.1779481351</v>
      </c>
    </row>
    <row r="20" spans="1:4" ht="13.5">
      <c r="A20" t="s">
        <v>38</v>
      </c>
      <c r="D20" s="12">
        <f>D16+(F4+F5)*D18</f>
        <v>852974.9689849182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534741887175.9033</v>
      </c>
    </row>
    <row r="25" spans="1:4" ht="13.5">
      <c r="A25" t="s">
        <v>41</v>
      </c>
      <c r="D25" s="12">
        <f>F6*D16+D18*D21</f>
        <v>849648791019.162</v>
      </c>
    </row>
    <row r="26" spans="1:4" ht="13.5">
      <c r="A26" t="s">
        <v>42</v>
      </c>
      <c r="D26" s="12">
        <f>D15*D22+D17*D23</f>
        <v>533834126325.57025</v>
      </c>
    </row>
    <row r="27" spans="1:4" ht="13.5">
      <c r="A27" t="s">
        <v>43</v>
      </c>
      <c r="D27" s="12">
        <f>D22*D16+D18*D23</f>
        <v>853144898743.1221</v>
      </c>
    </row>
    <row r="28" spans="1:4" ht="13.5">
      <c r="A28" t="s">
        <v>44</v>
      </c>
      <c r="D28" s="12">
        <f>D18*F4</f>
        <v>16630.889828780797</v>
      </c>
    </row>
    <row r="29" spans="1:4" ht="13.5">
      <c r="A29" t="s">
        <v>45</v>
      </c>
      <c r="D29" s="12">
        <f>D15+F4*D17</f>
        <v>534741.8871759033</v>
      </c>
    </row>
    <row r="30" spans="1:4" ht="13.5">
      <c r="A30" t="s">
        <v>55</v>
      </c>
      <c r="D30" s="12">
        <f>D16+F4*D18</f>
        <v>849648.791019162</v>
      </c>
    </row>
    <row r="31" spans="1:4" ht="13.5">
      <c r="A31" t="s">
        <v>58</v>
      </c>
      <c r="D31" s="12">
        <f>D24*F4*D17-D28*D25</f>
        <v>-16843453073554492</v>
      </c>
    </row>
    <row r="32" spans="1:4" ht="13.5">
      <c r="A32" t="s">
        <v>59</v>
      </c>
      <c r="D32" s="12">
        <f>D24*D28+D25*F4*D17</f>
        <v>4582501069410338</v>
      </c>
    </row>
    <row r="33" spans="1:4" ht="13.5">
      <c r="A33" t="s">
        <v>46</v>
      </c>
      <c r="D33" s="12">
        <f>D26*D29-D27*D30</f>
        <v>-4.394100636310241E+17</v>
      </c>
    </row>
    <row r="34" spans="1:4" ht="13.5">
      <c r="A34" t="s">
        <v>47</v>
      </c>
      <c r="D34" s="12">
        <f>D26*D30+D29*D27</f>
        <v>9.097838332256835E+17</v>
      </c>
    </row>
    <row r="35" spans="1:4" ht="13.5">
      <c r="A35" t="s">
        <v>25</v>
      </c>
      <c r="D35" s="12">
        <f>+SQRT(D31*D31+D32*D32)</f>
        <v>17455693268735538</v>
      </c>
    </row>
    <row r="36" spans="1:4" ht="13.5">
      <c r="A36" t="s">
        <v>26</v>
      </c>
      <c r="D36" s="12">
        <f>+SQRT(D33*D33+D34*D34)</f>
        <v>1.0103404511445827E+18</v>
      </c>
    </row>
    <row r="37" spans="1:4" ht="13.5">
      <c r="A37" t="s">
        <v>29</v>
      </c>
      <c r="D37" s="12">
        <f>20*LOG(D35/D36)</f>
        <v>-35.250612787085196</v>
      </c>
    </row>
    <row r="38" spans="1:4" ht="13.5">
      <c r="A38" t="s">
        <v>30</v>
      </c>
      <c r="D38" s="12">
        <f>D35/D36</f>
        <v>0.017277040871678983</v>
      </c>
    </row>
    <row r="39" spans="1:4" ht="13.5">
      <c r="A39" t="s">
        <v>31</v>
      </c>
      <c r="D39" s="12">
        <f>D9/(1+D38*D9)</f>
        <v>57.35414920278613</v>
      </c>
    </row>
    <row r="40" spans="1:4" ht="13.5">
      <c r="A40" t="s">
        <v>48</v>
      </c>
      <c r="D40" s="12">
        <f>D39*D49</f>
        <v>57.212884307906066</v>
      </c>
    </row>
    <row r="41" spans="1:4" ht="13.5">
      <c r="A41" t="s">
        <v>34</v>
      </c>
      <c r="D41" s="12">
        <f>20*LOG(D40)</f>
        <v>35.149876853384384</v>
      </c>
    </row>
    <row r="42" ht="13.5">
      <c r="D42" s="12"/>
    </row>
    <row r="43" spans="1:4" ht="13.5">
      <c r="A43" t="s">
        <v>50</v>
      </c>
      <c r="D43" s="12">
        <f>D24</f>
        <v>534741887175.9033</v>
      </c>
    </row>
    <row r="44" spans="1:4" ht="13.5">
      <c r="A44" t="s">
        <v>51</v>
      </c>
      <c r="D44" s="12">
        <f>D25</f>
        <v>849648791019.162</v>
      </c>
    </row>
    <row r="45" spans="1:4" ht="13.5">
      <c r="A45" t="s">
        <v>52</v>
      </c>
      <c r="D45" s="12">
        <f>D26</f>
        <v>533834126325.57025</v>
      </c>
    </row>
    <row r="46" spans="1:4" ht="13.5">
      <c r="A46" t="s">
        <v>53</v>
      </c>
      <c r="D46" s="12">
        <f>D27</f>
        <v>853144898743.1221</v>
      </c>
    </row>
    <row r="47" spans="1:4" ht="13.5">
      <c r="A47" t="s">
        <v>27</v>
      </c>
      <c r="D47" s="12">
        <f>+SQRT(D43*D43+D44*D44)</f>
        <v>1003918300451.1721</v>
      </c>
    </row>
    <row r="48" spans="1:4" ht="13.5">
      <c r="A48" t="s">
        <v>28</v>
      </c>
      <c r="D48" s="12">
        <f>+SQRT(D45*D45+D46*D46)</f>
        <v>1006397084992.3984</v>
      </c>
    </row>
    <row r="49" spans="1:4" ht="13.5">
      <c r="A49" t="s">
        <v>54</v>
      </c>
      <c r="C49" t="s">
        <v>49</v>
      </c>
      <c r="D49" s="12">
        <f>(D47/D48)</f>
        <v>0.9975369716604008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0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results!I16</f>
        <v>76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400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2513.272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6309.573444801938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8.128650496879999</v>
      </c>
    </row>
    <row r="14" spans="1:4" ht="13.5">
      <c r="A14" t="s">
        <v>22</v>
      </c>
      <c r="D14" s="12">
        <f>C7*C2*F2</f>
        <v>0.18679441751040002</v>
      </c>
    </row>
    <row r="15" spans="1:4" ht="13.5">
      <c r="A15" t="s">
        <v>99</v>
      </c>
      <c r="D15" s="12">
        <f>F1+F2-D12*D14+F7-F7*D13*D14</f>
        <v>541956.3583286861</v>
      </c>
    </row>
    <row r="16" spans="1:4" ht="13.5">
      <c r="A16" t="s">
        <v>100</v>
      </c>
      <c r="D16" s="12">
        <f>D12+F1*D14+F2*D13+F7*(D13+D14)</f>
        <v>416508.95059519063</v>
      </c>
    </row>
    <row r="17" spans="1:4" ht="13.5">
      <c r="A17" t="s">
        <v>23</v>
      </c>
      <c r="D17" s="12">
        <f>1-D13*D14</f>
        <v>-0.5183865347103231</v>
      </c>
    </row>
    <row r="18" spans="1:4" ht="13.5">
      <c r="A18" t="s">
        <v>24</v>
      </c>
      <c r="D18" s="12">
        <f>D13+D14</f>
        <v>8.3154449143904</v>
      </c>
    </row>
    <row r="19" spans="1:4" ht="13.5">
      <c r="A19" t="s">
        <v>37</v>
      </c>
      <c r="D19" s="12">
        <f>D15+(F4+F5)*D17</f>
        <v>541334.2944870337</v>
      </c>
    </row>
    <row r="20" spans="1:4" ht="13.5">
      <c r="A20" t="s">
        <v>38</v>
      </c>
      <c r="D20" s="12">
        <f>D16+(F4+F5)*D18</f>
        <v>426487.4844924591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541437971793.97577</v>
      </c>
    </row>
    <row r="25" spans="1:4" ht="13.5">
      <c r="A25" t="s">
        <v>41</v>
      </c>
      <c r="D25" s="12">
        <f>F6*D16+D18*D21</f>
        <v>424824395509.581</v>
      </c>
    </row>
    <row r="26" spans="1:4" ht="13.5">
      <c r="A26" t="s">
        <v>42</v>
      </c>
      <c r="D26" s="12">
        <f>D15*D22+D17*D23</f>
        <v>541442582081.39246</v>
      </c>
    </row>
    <row r="27" spans="1:4" ht="13.5">
      <c r="A27" t="s">
        <v>43</v>
      </c>
      <c r="D27" s="12">
        <f>D22*D16+D18*D23</f>
        <v>426572449371.56104</v>
      </c>
    </row>
    <row r="28" spans="1:4" ht="13.5">
      <c r="A28" t="s">
        <v>44</v>
      </c>
      <c r="D28" s="12">
        <f>D18*F4</f>
        <v>8315.444914390398</v>
      </c>
    </row>
    <row r="29" spans="1:4" ht="13.5">
      <c r="A29" t="s">
        <v>45</v>
      </c>
      <c r="D29" s="12">
        <f>D15+F4*D17</f>
        <v>541437.9717939758</v>
      </c>
    </row>
    <row r="30" spans="1:4" ht="13.5">
      <c r="A30" t="s">
        <v>55</v>
      </c>
      <c r="D30" s="12">
        <f>D16+F4*D18</f>
        <v>424824.395509581</v>
      </c>
    </row>
    <row r="31" spans="1:4" ht="13.5">
      <c r="A31" t="s">
        <v>58</v>
      </c>
      <c r="D31" s="12">
        <f>D24*F4*D17-D28*D25</f>
        <v>-3813278013107985.5</v>
      </c>
    </row>
    <row r="32" spans="1:4" ht="13.5">
      <c r="A32" t="s">
        <v>59</v>
      </c>
      <c r="D32" s="12">
        <f>D24*D28+D25*F4*D17</f>
        <v>4282074382763448.5</v>
      </c>
    </row>
    <row r="33" spans="1:4" ht="13.5">
      <c r="A33" t="s">
        <v>46</v>
      </c>
      <c r="D33" s="12">
        <f>D26*D29-D27*D30</f>
        <v>1.1193919053972758E+17</v>
      </c>
    </row>
    <row r="34" spans="1:4" ht="13.5">
      <c r="A34" t="s">
        <v>47</v>
      </c>
      <c r="D34" s="12">
        <f>D26*D30+D29*D27</f>
        <v>4.6098053944680064E+17</v>
      </c>
    </row>
    <row r="35" spans="1:4" ht="13.5">
      <c r="A35" t="s">
        <v>25</v>
      </c>
      <c r="D35" s="12">
        <f>+SQRT(D31*D31+D32*D32)</f>
        <v>5733868696157225</v>
      </c>
    </row>
    <row r="36" spans="1:4" ht="13.5">
      <c r="A36" t="s">
        <v>26</v>
      </c>
      <c r="D36" s="12">
        <f>+SQRT(D33*D33+D34*D34)</f>
        <v>4.743768967048804E+17</v>
      </c>
    </row>
    <row r="37" spans="1:4" ht="13.5">
      <c r="A37" t="s">
        <v>29</v>
      </c>
      <c r="D37" s="12">
        <f>20*LOG(D35/D36)</f>
        <v>-38.35351572345594</v>
      </c>
    </row>
    <row r="38" spans="1:4" ht="13.5">
      <c r="A38" t="s">
        <v>30</v>
      </c>
      <c r="D38" s="12">
        <f>D35/D36</f>
        <v>0.012087158409243489</v>
      </c>
    </row>
    <row r="39" spans="1:4" ht="13.5">
      <c r="A39" t="s">
        <v>31</v>
      </c>
      <c r="D39" s="12">
        <f>D9/(1+D38*D9)</f>
        <v>81.66166642810505</v>
      </c>
    </row>
    <row r="40" spans="1:4" ht="13.5">
      <c r="A40" t="s">
        <v>48</v>
      </c>
      <c r="D40" s="12">
        <f>D39*D49</f>
        <v>81.53323715303279</v>
      </c>
    </row>
    <row r="41" spans="1:4" ht="13.5">
      <c r="A41" t="s">
        <v>34</v>
      </c>
      <c r="D41" s="12">
        <f>20*LOG(D40)</f>
        <v>38.226693713349185</v>
      </c>
    </row>
    <row r="42" ht="13.5">
      <c r="D42" s="12"/>
    </row>
    <row r="43" spans="1:4" ht="13.5">
      <c r="A43" t="s">
        <v>50</v>
      </c>
      <c r="D43" s="12">
        <f>D24</f>
        <v>541437971793.97577</v>
      </c>
    </row>
    <row r="44" spans="1:4" ht="13.5">
      <c r="A44" t="s">
        <v>51</v>
      </c>
      <c r="D44" s="12">
        <f>D25</f>
        <v>424824395509.581</v>
      </c>
    </row>
    <row r="45" spans="1:4" ht="13.5">
      <c r="A45" t="s">
        <v>52</v>
      </c>
      <c r="D45" s="12">
        <f>D26</f>
        <v>541442582081.39246</v>
      </c>
    </row>
    <row r="46" spans="1:4" ht="13.5">
      <c r="A46" t="s">
        <v>53</v>
      </c>
      <c r="D46" s="12">
        <f>D27</f>
        <v>426572449371.56104</v>
      </c>
    </row>
    <row r="47" spans="1:4" ht="13.5">
      <c r="A47" t="s">
        <v>27</v>
      </c>
      <c r="D47" s="12">
        <f>+SQRT(D43*D43+D44*D44)</f>
        <v>688208430869.9327</v>
      </c>
    </row>
    <row r="48" spans="1:4" ht="13.5">
      <c r="A48" t="s">
        <v>28</v>
      </c>
      <c r="D48" s="12">
        <f>+SQRT(D45*D45+D46*D46)</f>
        <v>689292480920.7035</v>
      </c>
    </row>
    <row r="49" spans="1:4" ht="13.5">
      <c r="A49" t="s">
        <v>54</v>
      </c>
      <c r="C49" t="s">
        <v>49</v>
      </c>
      <c r="D49" s="12">
        <f>(D47/D48)</f>
        <v>0.9984273003394397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results!I15</f>
        <v>76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200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1256.636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6309.573444801938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4.064325248439999</v>
      </c>
    </row>
    <row r="14" spans="1:4" ht="13.5">
      <c r="A14" t="s">
        <v>22</v>
      </c>
      <c r="D14" s="12">
        <f>C7*C2*F2</f>
        <v>0.09339720875520001</v>
      </c>
    </row>
    <row r="15" spans="1:4" ht="13.5">
      <c r="A15" t="s">
        <v>99</v>
      </c>
      <c r="D15" s="12">
        <f>F1+F2-D12*D14+F7-F7*D13*D14</f>
        <v>542491.5895821715</v>
      </c>
    </row>
    <row r="16" spans="1:4" ht="13.5">
      <c r="A16" t="s">
        <v>100</v>
      </c>
      <c r="D16" s="12">
        <f>D12+F1*D14+F2*D13+F7*(D13+D14)</f>
        <v>208254.47529759532</v>
      </c>
    </row>
    <row r="17" spans="1:4" ht="13.5">
      <c r="A17" t="s">
        <v>23</v>
      </c>
      <c r="D17" s="12">
        <f>1-D13*D14</f>
        <v>0.6204033663224192</v>
      </c>
    </row>
    <row r="18" spans="1:4" ht="13.5">
      <c r="A18" t="s">
        <v>24</v>
      </c>
      <c r="D18" s="12">
        <f>D13+D14</f>
        <v>4.1577224571952</v>
      </c>
    </row>
    <row r="19" spans="1:4" ht="13.5">
      <c r="A19" t="s">
        <v>37</v>
      </c>
      <c r="D19" s="12">
        <f>D15+(F4+F5)*D17</f>
        <v>543236.0736217584</v>
      </c>
    </row>
    <row r="20" spans="1:4" ht="13.5">
      <c r="A20" t="s">
        <v>38</v>
      </c>
      <c r="D20" s="12">
        <f>D16+(F4+F5)*D18</f>
        <v>213243.74224622955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543111992948.49396</v>
      </c>
    </row>
    <row r="25" spans="1:4" ht="13.5">
      <c r="A25" t="s">
        <v>41</v>
      </c>
      <c r="D25" s="12">
        <f>F6*D16+D18*D21</f>
        <v>212412197754.7905</v>
      </c>
    </row>
    <row r="26" spans="1:4" ht="13.5">
      <c r="A26" t="s">
        <v>42</v>
      </c>
      <c r="D26" s="12">
        <f>D15*D22+D17*D23</f>
        <v>543344696020.34814</v>
      </c>
    </row>
    <row r="27" spans="1:4" ht="13.5">
      <c r="A27" t="s">
        <v>43</v>
      </c>
      <c r="D27" s="12">
        <f>D22*D16+D18*D23</f>
        <v>213286224685.78052</v>
      </c>
    </row>
    <row r="28" spans="1:4" ht="13.5">
      <c r="A28" t="s">
        <v>44</v>
      </c>
      <c r="D28" s="12">
        <f>D18*F4</f>
        <v>4157.722457195199</v>
      </c>
    </row>
    <row r="29" spans="1:4" ht="13.5">
      <c r="A29" t="s">
        <v>45</v>
      </c>
      <c r="D29" s="12">
        <f>D15+F4*D17</f>
        <v>543111.9929484939</v>
      </c>
    </row>
    <row r="30" spans="1:4" ht="13.5">
      <c r="A30" t="s">
        <v>55</v>
      </c>
      <c r="D30" s="12">
        <f>D16+F4*D18</f>
        <v>212412.1977547905</v>
      </c>
    </row>
    <row r="31" spans="1:4" ht="13.5">
      <c r="A31" t="s">
        <v>58</v>
      </c>
      <c r="D31" s="12">
        <f>D24*F4*D17-D28*D25</f>
        <v>-546202456071956.5</v>
      </c>
    </row>
    <row r="32" spans="1:4" ht="13.5">
      <c r="A32" t="s">
        <v>59</v>
      </c>
      <c r="D32" s="12">
        <f>D24*D28+D25*F4*D17</f>
        <v>2389890172389009.5</v>
      </c>
    </row>
    <row r="33" spans="1:4" ht="13.5">
      <c r="A33" t="s">
        <v>46</v>
      </c>
      <c r="D33" s="12">
        <f>D26*D29-D27*D30</f>
        <v>2.4979242497727616E+17</v>
      </c>
    </row>
    <row r="34" spans="1:4" ht="13.5">
      <c r="A34" t="s">
        <v>47</v>
      </c>
      <c r="D34" s="12">
        <f>D26*D30+D29*D27</f>
        <v>2.3125134757764525E+17</v>
      </c>
    </row>
    <row r="35" spans="1:4" ht="13.5">
      <c r="A35" t="s">
        <v>25</v>
      </c>
      <c r="D35" s="12">
        <f>+SQRT(D31*D31+D32*D32)</f>
        <v>2451512218835673.5</v>
      </c>
    </row>
    <row r="36" spans="1:4" ht="13.5">
      <c r="A36" t="s">
        <v>26</v>
      </c>
      <c r="D36" s="12">
        <f>+SQRT(D33*D33+D34*D34)</f>
        <v>3.4040188209307104E+17</v>
      </c>
    </row>
    <row r="37" spans="1:4" ht="13.5">
      <c r="A37" t="s">
        <v>29</v>
      </c>
      <c r="D37" s="12">
        <f>20*LOG(D35/D36)</f>
        <v>-42.851157808956934</v>
      </c>
    </row>
    <row r="38" spans="1:4" ht="13.5">
      <c r="A38" t="s">
        <v>30</v>
      </c>
      <c r="D38" s="12">
        <f>D35/D36</f>
        <v>0.007201817462822937</v>
      </c>
    </row>
    <row r="39" spans="1:4" ht="13.5">
      <c r="A39" t="s">
        <v>31</v>
      </c>
      <c r="D39" s="12">
        <f>D9/(1+D38*D9)</f>
        <v>135.8639020911695</v>
      </c>
    </row>
    <row r="40" spans="1:4" ht="13.5">
      <c r="A40" t="s">
        <v>48</v>
      </c>
      <c r="D40" s="12">
        <f>D39*D49</f>
        <v>135.73925305698344</v>
      </c>
    </row>
    <row r="41" spans="1:4" ht="13.5">
      <c r="A41" t="s">
        <v>34</v>
      </c>
      <c r="D41" s="12">
        <f>20*LOG(D40)</f>
        <v>42.65410910071543</v>
      </c>
    </row>
    <row r="42" ht="13.5">
      <c r="D42" s="12"/>
    </row>
    <row r="43" spans="1:4" ht="13.5">
      <c r="A43" t="s">
        <v>50</v>
      </c>
      <c r="D43" s="12">
        <f>D24</f>
        <v>543111992948.49396</v>
      </c>
    </row>
    <row r="44" spans="1:4" ht="13.5">
      <c r="A44" t="s">
        <v>51</v>
      </c>
      <c r="D44" s="12">
        <f>D25</f>
        <v>212412197754.7905</v>
      </c>
    </row>
    <row r="45" spans="1:4" ht="13.5">
      <c r="A45" t="s">
        <v>52</v>
      </c>
      <c r="D45" s="12">
        <f>D26</f>
        <v>543344696020.34814</v>
      </c>
    </row>
    <row r="46" spans="1:4" ht="13.5">
      <c r="A46" t="s">
        <v>53</v>
      </c>
      <c r="D46" s="12">
        <f>D27</f>
        <v>213286224685.78052</v>
      </c>
    </row>
    <row r="47" spans="1:4" ht="13.5">
      <c r="A47" t="s">
        <v>27</v>
      </c>
      <c r="D47" s="12">
        <f>+SQRT(D43*D43+D44*D44)</f>
        <v>583171997475.4491</v>
      </c>
    </row>
    <row r="48" spans="1:4" ht="13.5">
      <c r="A48" t="s">
        <v>28</v>
      </c>
      <c r="D48" s="12">
        <f>+SQRT(D45*D45+D46*D46)</f>
        <v>583707522937.779</v>
      </c>
    </row>
    <row r="49" spans="1:4" ht="13.5">
      <c r="A49" t="s">
        <v>54</v>
      </c>
      <c r="C49" t="s">
        <v>49</v>
      </c>
      <c r="D49" s="12">
        <f>(D47/D48)</f>
        <v>0.9990825448683021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results!I14</f>
        <v>76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100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628.318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6309.573444801938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2.0321626242199997</v>
      </c>
    </row>
    <row r="14" spans="1:4" ht="13.5">
      <c r="A14" t="s">
        <v>22</v>
      </c>
      <c r="D14" s="12">
        <f>C7*C2*F2</f>
        <v>0.046698604377600005</v>
      </c>
    </row>
    <row r="15" spans="1:4" ht="13.5">
      <c r="A15" t="s">
        <v>99</v>
      </c>
      <c r="D15" s="12">
        <f>F1+F2-D12*D14+F7-F7*D13*D14</f>
        <v>542625.3973955429</v>
      </c>
    </row>
    <row r="16" spans="1:4" ht="13.5">
      <c r="A16" t="s">
        <v>100</v>
      </c>
      <c r="D16" s="12">
        <f>D12+F1*D14+F2*D13+F7*(D13+D14)</f>
        <v>104127.23764879766</v>
      </c>
    </row>
    <row r="17" spans="1:4" ht="13.5">
      <c r="A17" t="s">
        <v>23</v>
      </c>
      <c r="D17" s="12">
        <f>1-D13*D14</f>
        <v>0.9051008415806048</v>
      </c>
    </row>
    <row r="18" spans="1:4" ht="13.5">
      <c r="A18" t="s">
        <v>24</v>
      </c>
      <c r="D18" s="12">
        <f>D13+D14</f>
        <v>2.0788612285976</v>
      </c>
    </row>
    <row r="19" spans="1:4" ht="13.5">
      <c r="A19" t="s">
        <v>37</v>
      </c>
      <c r="D19" s="12">
        <f>D15+(F4+F5)*D17</f>
        <v>543711.5184054397</v>
      </c>
    </row>
    <row r="20" spans="1:4" ht="13.5">
      <c r="A20" t="s">
        <v>38</v>
      </c>
      <c r="D20" s="12">
        <f>D16+(F4+F5)*D18</f>
        <v>106621.87112311478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543530498237.1236</v>
      </c>
    </row>
    <row r="25" spans="1:4" ht="13.5">
      <c r="A25" t="s">
        <v>41</v>
      </c>
      <c r="D25" s="12">
        <f>F6*D16+D18*D21</f>
        <v>106206098877.39525</v>
      </c>
    </row>
    <row r="26" spans="1:4" ht="13.5">
      <c r="A26" t="s">
        <v>42</v>
      </c>
      <c r="D26" s="12">
        <f>D15*D22+D17*D23</f>
        <v>543820224505.0871</v>
      </c>
    </row>
    <row r="27" spans="1:4" ht="13.5">
      <c r="A27" t="s">
        <v>43</v>
      </c>
      <c r="D27" s="12">
        <f>D22*D16+D18*D23</f>
        <v>106643112342.89026</v>
      </c>
    </row>
    <row r="28" spans="1:4" ht="13.5">
      <c r="A28" t="s">
        <v>44</v>
      </c>
      <c r="D28" s="12">
        <f>D18*F4</f>
        <v>2078.8612285975996</v>
      </c>
    </row>
    <row r="29" spans="1:4" ht="13.5">
      <c r="A29" t="s">
        <v>45</v>
      </c>
      <c r="D29" s="12">
        <f>D15+F4*D17</f>
        <v>543530.4982371236</v>
      </c>
    </row>
    <row r="30" spans="1:4" ht="13.5">
      <c r="A30" t="s">
        <v>55</v>
      </c>
      <c r="D30" s="12">
        <f>D16+F4*D18</f>
        <v>106206.09887739526</v>
      </c>
    </row>
    <row r="31" spans="1:4" ht="13.5">
      <c r="A31" t="s">
        <v>58</v>
      </c>
      <c r="D31" s="12">
        <f>D24*F4*D17-D28*D25</f>
        <v>271162170182325.97</v>
      </c>
    </row>
    <row r="32" spans="1:4" ht="13.5">
      <c r="A32" t="s">
        <v>59</v>
      </c>
      <c r="D32" s="12">
        <f>D24*D28+D25*F4*D17</f>
        <v>1226051708820415.5</v>
      </c>
    </row>
    <row r="33" spans="1:4" ht="13.5">
      <c r="A33" t="s">
        <v>46</v>
      </c>
      <c r="D33" s="12">
        <f>D26*D29-D27*D30</f>
        <v>2.8425672864259226E+17</v>
      </c>
    </row>
    <row r="34" spans="1:4" ht="13.5">
      <c r="A34" t="s">
        <v>47</v>
      </c>
      <c r="D34" s="12">
        <f>D26*D30+D29*D27</f>
        <v>1.1572080852060326E+17</v>
      </c>
    </row>
    <row r="35" spans="1:4" ht="13.5">
      <c r="A35" t="s">
        <v>25</v>
      </c>
      <c r="D35" s="12">
        <f>+SQRT(D31*D31+D32*D32)</f>
        <v>1255679782125781.2</v>
      </c>
    </row>
    <row r="36" spans="1:4" ht="13.5">
      <c r="A36" t="s">
        <v>26</v>
      </c>
      <c r="D36" s="12">
        <f>+SQRT(D33*D33+D34*D34)</f>
        <v>3.0690909615593094E+17</v>
      </c>
    </row>
    <row r="37" spans="1:4" ht="13.5">
      <c r="A37" t="s">
        <v>29</v>
      </c>
      <c r="D37" s="12">
        <f>20*LOG(D35/D36)</f>
        <v>-47.762617170940295</v>
      </c>
    </row>
    <row r="38" spans="1:4" ht="13.5">
      <c r="A38" t="s">
        <v>30</v>
      </c>
      <c r="D38" s="12">
        <f>D35/D36</f>
        <v>0.004091373627739627</v>
      </c>
    </row>
    <row r="39" spans="1:4" ht="13.5">
      <c r="A39" t="s">
        <v>31</v>
      </c>
      <c r="D39" s="12">
        <f>D9/(1+D38*D9)</f>
        <v>235.30170560188557</v>
      </c>
    </row>
    <row r="40" spans="1:4" ht="13.5">
      <c r="A40" t="s">
        <v>48</v>
      </c>
      <c r="D40" s="12">
        <f>D39*D49</f>
        <v>235.145334501438</v>
      </c>
    </row>
    <row r="41" spans="1:4" ht="13.5">
      <c r="A41" t="s">
        <v>34</v>
      </c>
      <c r="D41" s="12">
        <f>20*LOG(D40)</f>
        <v>47.42672732735478</v>
      </c>
    </row>
    <row r="42" ht="13.5">
      <c r="D42" s="12"/>
    </row>
    <row r="43" spans="1:4" ht="13.5">
      <c r="A43" t="s">
        <v>50</v>
      </c>
      <c r="D43" s="12">
        <f>D24</f>
        <v>543530498237.1236</v>
      </c>
    </row>
    <row r="44" spans="1:4" ht="13.5">
      <c r="A44" t="s">
        <v>51</v>
      </c>
      <c r="D44" s="12">
        <f>D25</f>
        <v>106206098877.39525</v>
      </c>
    </row>
    <row r="45" spans="1:4" ht="13.5">
      <c r="A45" t="s">
        <v>52</v>
      </c>
      <c r="D45" s="12">
        <f>D26</f>
        <v>543820224505.0871</v>
      </c>
    </row>
    <row r="46" spans="1:4" ht="13.5">
      <c r="A46" t="s">
        <v>53</v>
      </c>
      <c r="D46" s="12">
        <f>D27</f>
        <v>106643112342.89026</v>
      </c>
    </row>
    <row r="47" spans="1:4" ht="13.5">
      <c r="A47" t="s">
        <v>27</v>
      </c>
      <c r="D47" s="12">
        <f>+SQRT(D43*D43+D44*D44)</f>
        <v>553809658594.5851</v>
      </c>
    </row>
    <row r="48" spans="1:4" ht="13.5">
      <c r="A48" t="s">
        <v>28</v>
      </c>
      <c r="D48" s="12">
        <f>+SQRT(D45*D45+D46*D46)</f>
        <v>554177940729.2766</v>
      </c>
    </row>
    <row r="49" spans="1:4" ht="13.5">
      <c r="A49" t="s">
        <v>54</v>
      </c>
      <c r="C49" t="s">
        <v>49</v>
      </c>
      <c r="D49" s="12">
        <f>(D47/D48)</f>
        <v>0.9993354442542284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results!I13</f>
        <v>76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80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502.6544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6309.573444801938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1.6257300993760002</v>
      </c>
    </row>
    <row r="14" spans="1:4" ht="13.5">
      <c r="A14" t="s">
        <v>22</v>
      </c>
      <c r="D14" s="12">
        <f>C7*C2*F2</f>
        <v>0.037358883502080005</v>
      </c>
    </row>
    <row r="15" spans="1:4" ht="13.5">
      <c r="A15" t="s">
        <v>99</v>
      </c>
      <c r="D15" s="12">
        <f>F1+F2-D12*D14+F7-F7*D13*D14</f>
        <v>542641.4543331475</v>
      </c>
    </row>
    <row r="16" spans="1:4" ht="13.5">
      <c r="A16" t="s">
        <v>100</v>
      </c>
      <c r="D16" s="12">
        <f>D12+F1*D14+F2*D13+F7*(D13+D14)</f>
        <v>83301.79011903814</v>
      </c>
    </row>
    <row r="17" spans="1:4" ht="13.5">
      <c r="A17" t="s">
        <v>23</v>
      </c>
      <c r="D17" s="12">
        <f>1-D13*D14</f>
        <v>0.9392645386115871</v>
      </c>
    </row>
    <row r="18" spans="1:4" ht="13.5">
      <c r="A18" t="s">
        <v>24</v>
      </c>
      <c r="D18" s="12">
        <f>D13+D14</f>
        <v>1.6630889828780802</v>
      </c>
    </row>
    <row r="19" spans="1:4" ht="13.5">
      <c r="A19" t="s">
        <v>37</v>
      </c>
      <c r="D19" s="12">
        <f>D15+(F4+F5)*D17</f>
        <v>543768.5717794814</v>
      </c>
    </row>
    <row r="20" spans="1:4" ht="13.5">
      <c r="A20" t="s">
        <v>38</v>
      </c>
      <c r="D20" s="12">
        <f>D16+(F4+F5)*D18</f>
        <v>85297.49689849184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543580718871.7591</v>
      </c>
    </row>
    <row r="25" spans="1:4" ht="13.5">
      <c r="A25" t="s">
        <v>41</v>
      </c>
      <c r="D25" s="12">
        <f>F6*D16+D18*D21</f>
        <v>84964879101.91621</v>
      </c>
    </row>
    <row r="26" spans="1:4" ht="13.5">
      <c r="A26" t="s">
        <v>42</v>
      </c>
      <c r="D26" s="12">
        <f>D15*D22+D17*D23</f>
        <v>543877287923.25574</v>
      </c>
    </row>
    <row r="27" spans="1:4" ht="13.5">
      <c r="A27" t="s">
        <v>43</v>
      </c>
      <c r="D27" s="12">
        <f>D22*D16+D18*D23</f>
        <v>85314489874.31223</v>
      </c>
    </row>
    <row r="28" spans="1:4" ht="13.5">
      <c r="A28" t="s">
        <v>44</v>
      </c>
      <c r="D28" s="12">
        <f>D18*F4</f>
        <v>1663.08898287808</v>
      </c>
    </row>
    <row r="29" spans="1:4" ht="13.5">
      <c r="A29" t="s">
        <v>45</v>
      </c>
      <c r="D29" s="12">
        <f>D15+F4*D17</f>
        <v>543580.7188717591</v>
      </c>
    </row>
    <row r="30" spans="1:4" ht="13.5">
      <c r="A30" t="s">
        <v>55</v>
      </c>
      <c r="D30" s="12">
        <f>D16+F4*D18</f>
        <v>84964.87910191622</v>
      </c>
    </row>
    <row r="31" spans="1:4" ht="13.5">
      <c r="A31" t="s">
        <v>58</v>
      </c>
      <c r="D31" s="12">
        <f>D24*F4*D17-D28*D25</f>
        <v>369261938743272.8</v>
      </c>
    </row>
    <row r="32" spans="1:4" ht="13.5">
      <c r="A32" t="s">
        <v>59</v>
      </c>
      <c r="D32" s="12">
        <f>D24*D28+D25*F4*D17</f>
        <v>983827602828420</v>
      </c>
    </row>
    <row r="33" spans="1:4" ht="13.5">
      <c r="A33" t="s">
        <v>46</v>
      </c>
      <c r="D33" s="12">
        <f>D26*D29-D27*D30</f>
        <v>2.8839247182953344E+17</v>
      </c>
    </row>
    <row r="34" spans="1:4" ht="13.5">
      <c r="A34" t="s">
        <v>47</v>
      </c>
      <c r="D34" s="12">
        <f>D26*D30+D29*D27</f>
        <v>92585779750733570</v>
      </c>
    </row>
    <row r="35" spans="1:4" ht="13.5">
      <c r="A35" t="s">
        <v>25</v>
      </c>
      <c r="D35" s="12">
        <f>+SQRT(D31*D31+D32*D32)</f>
        <v>1050843057497910.1</v>
      </c>
    </row>
    <row r="36" spans="1:4" ht="13.5">
      <c r="A36" t="s">
        <v>26</v>
      </c>
      <c r="D36" s="12">
        <f>+SQRT(D33*D33+D34*D34)</f>
        <v>3.028899873221292E+17</v>
      </c>
    </row>
    <row r="37" spans="1:4" ht="13.5">
      <c r="A37" t="s">
        <v>29</v>
      </c>
      <c r="D37" s="12">
        <f>20*LOG(D35/D36)</f>
        <v>-49.19494115338237</v>
      </c>
    </row>
    <row r="38" spans="1:4" ht="13.5">
      <c r="A38" t="s">
        <v>30</v>
      </c>
      <c r="D38" s="12">
        <f>D35/D36</f>
        <v>0.0034693885617959326</v>
      </c>
    </row>
    <row r="39" spans="1:4" ht="13.5">
      <c r="A39" t="s">
        <v>31</v>
      </c>
      <c r="D39" s="12">
        <f>D9/(1+D38*D9)</f>
        <v>275.6432362912854</v>
      </c>
    </row>
    <row r="40" spans="1:4" ht="13.5">
      <c r="A40" t="s">
        <v>48</v>
      </c>
      <c r="D40" s="12">
        <f>D39*D49</f>
        <v>275.46945544798064</v>
      </c>
    </row>
    <row r="41" spans="1:4" ht="13.5">
      <c r="A41" t="s">
        <v>34</v>
      </c>
      <c r="D41" s="12">
        <f>20*LOG(D40)</f>
        <v>48.80146900997684</v>
      </c>
    </row>
    <row r="42" ht="13.5">
      <c r="D42" s="12"/>
    </row>
    <row r="43" spans="1:4" ht="13.5">
      <c r="A43" t="s">
        <v>50</v>
      </c>
      <c r="D43" s="12">
        <f>D24</f>
        <v>543580718871.7591</v>
      </c>
    </row>
    <row r="44" spans="1:4" ht="13.5">
      <c r="A44" t="s">
        <v>51</v>
      </c>
      <c r="D44" s="12">
        <f>D25</f>
        <v>84964879101.91621</v>
      </c>
    </row>
    <row r="45" spans="1:4" ht="13.5">
      <c r="A45" t="s">
        <v>52</v>
      </c>
      <c r="D45" s="12">
        <f>D26</f>
        <v>543877287923.25574</v>
      </c>
    </row>
    <row r="46" spans="1:4" ht="13.5">
      <c r="A46" t="s">
        <v>53</v>
      </c>
      <c r="D46" s="12">
        <f>D27</f>
        <v>85314489874.31223</v>
      </c>
    </row>
    <row r="47" spans="1:4" ht="13.5">
      <c r="A47" t="s">
        <v>27</v>
      </c>
      <c r="D47" s="12">
        <f>+SQRT(D43*D43+D44*D44)</f>
        <v>550180905348.3605</v>
      </c>
    </row>
    <row r="48" spans="1:4" ht="13.5">
      <c r="A48" t="s">
        <v>28</v>
      </c>
      <c r="D48" s="12">
        <f>+SQRT(D45*D45+D46*D46)</f>
        <v>550527988844.5911</v>
      </c>
    </row>
    <row r="49" spans="1:4" ht="13.5">
      <c r="A49" t="s">
        <v>54</v>
      </c>
      <c r="C49" t="s">
        <v>49</v>
      </c>
      <c r="D49" s="12">
        <f>(D47/D48)</f>
        <v>0.9993695443224258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results!I12</f>
        <v>76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40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251.3272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6309.573444801938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0.8128650496880001</v>
      </c>
    </row>
    <row r="14" spans="1:4" ht="13.5">
      <c r="A14" t="s">
        <v>22</v>
      </c>
      <c r="D14" s="12">
        <f>C7*C2*F2</f>
        <v>0.018679441751040003</v>
      </c>
    </row>
    <row r="15" spans="1:4" ht="13.5">
      <c r="A15" t="s">
        <v>99</v>
      </c>
      <c r="D15" s="12">
        <f>F1+F2-D12*D14+F7-F7*D13*D14</f>
        <v>542662.8635832869</v>
      </c>
    </row>
    <row r="16" spans="1:4" ht="13.5">
      <c r="A16" t="s">
        <v>100</v>
      </c>
      <c r="D16" s="12">
        <f>D12+F1*D14+F2*D13+F7*(D13+D14)</f>
        <v>41650.89505951907</v>
      </c>
    </row>
    <row r="17" spans="1:4" ht="13.5">
      <c r="A17" t="s">
        <v>23</v>
      </c>
      <c r="D17" s="12">
        <f>1-D13*D14</f>
        <v>0.9848161346528967</v>
      </c>
    </row>
    <row r="18" spans="1:4" ht="13.5">
      <c r="A18" t="s">
        <v>24</v>
      </c>
      <c r="D18" s="12">
        <f>D13+D14</f>
        <v>0.8315444914390401</v>
      </c>
    </row>
    <row r="19" spans="1:4" ht="13.5">
      <c r="A19" t="s">
        <v>37</v>
      </c>
      <c r="D19" s="12">
        <f>D15+(F4+F5)*D17</f>
        <v>543844.6429448704</v>
      </c>
    </row>
    <row r="20" spans="1:4" ht="13.5">
      <c r="A20" t="s">
        <v>38</v>
      </c>
      <c r="D20" s="12">
        <f>D16+(F4+F5)*D18</f>
        <v>42648.74844924592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543647679717.93976</v>
      </c>
    </row>
    <row r="25" spans="1:4" ht="13.5">
      <c r="A25" t="s">
        <v>41</v>
      </c>
      <c r="D25" s="12">
        <f>F6*D16+D18*D21</f>
        <v>42482439550.95811</v>
      </c>
    </row>
    <row r="26" spans="1:4" ht="13.5">
      <c r="A26" t="s">
        <v>42</v>
      </c>
      <c r="D26" s="12">
        <f>D15*D22+D17*D23</f>
        <v>543953372480.81396</v>
      </c>
    </row>
    <row r="27" spans="1:4" ht="13.5">
      <c r="A27" t="s">
        <v>43</v>
      </c>
      <c r="D27" s="12">
        <f>D22*D16+D18*D23</f>
        <v>42657244937.15611</v>
      </c>
    </row>
    <row r="28" spans="1:4" ht="13.5">
      <c r="A28" t="s">
        <v>44</v>
      </c>
      <c r="D28" s="12">
        <f>D18*F4</f>
        <v>831.54449143904</v>
      </c>
    </row>
    <row r="29" spans="1:4" ht="13.5">
      <c r="A29" t="s">
        <v>45</v>
      </c>
      <c r="D29" s="12">
        <f>D15+F4*D17</f>
        <v>543647.6797179398</v>
      </c>
    </row>
    <row r="30" spans="1:4" ht="13.5">
      <c r="A30" t="s">
        <v>55</v>
      </c>
      <c r="D30" s="12">
        <f>D16+F4*D18</f>
        <v>42482.43955095811</v>
      </c>
    </row>
    <row r="31" spans="1:4" ht="13.5">
      <c r="A31" t="s">
        <v>58</v>
      </c>
      <c r="D31" s="12">
        <f>D24*F4*D17-D28*D25</f>
        <v>500066967961346.25</v>
      </c>
    </row>
    <row r="32" spans="1:4" ht="13.5">
      <c r="A32" t="s">
        <v>59</v>
      </c>
      <c r="D32" s="12">
        <f>D24*D28+D25*F4*D17</f>
        <v>493904625262268.25</v>
      </c>
    </row>
    <row r="33" spans="1:4" ht="13.5">
      <c r="A33" t="s">
        <v>46</v>
      </c>
      <c r="D33" s="12">
        <f>D26*D29-D27*D30</f>
        <v>2.9390680499448966E+17</v>
      </c>
    </row>
    <row r="34" spans="1:4" ht="13.5">
      <c r="A34" t="s">
        <v>47</v>
      </c>
      <c r="D34" s="12">
        <f>D26*D30+D29*D27</f>
        <v>46298978498200740</v>
      </c>
    </row>
    <row r="35" spans="1:4" ht="13.5">
      <c r="A35" t="s">
        <v>25</v>
      </c>
      <c r="D35" s="12">
        <f>+SQRT(D31*D31+D32*D32)</f>
        <v>702857561175460.1</v>
      </c>
    </row>
    <row r="36" spans="1:4" ht="13.5">
      <c r="A36" t="s">
        <v>26</v>
      </c>
      <c r="D36" s="12">
        <f>+SQRT(D33*D33+D34*D34)</f>
        <v>2.9753118396572454E+17</v>
      </c>
    </row>
    <row r="37" spans="1:4" ht="13.5">
      <c r="A37" t="s">
        <v>29</v>
      </c>
      <c r="D37" s="12">
        <f>20*LOG(D35/D36)</f>
        <v>-52.533303384361645</v>
      </c>
    </row>
    <row r="38" spans="1:4" ht="13.5">
      <c r="A38" t="s">
        <v>30</v>
      </c>
      <c r="D38" s="12">
        <f>D35/D36</f>
        <v>0.002362298807833296</v>
      </c>
    </row>
    <row r="39" spans="1:4" ht="13.5">
      <c r="A39" t="s">
        <v>31</v>
      </c>
      <c r="D39" s="12">
        <f>D9/(1+D38*D9)</f>
        <v>396.7013289445325</v>
      </c>
    </row>
    <row r="40" spans="1:4" ht="13.5">
      <c r="A40" t="s">
        <v>48</v>
      </c>
      <c r="D40" s="12">
        <f>D39*D49</f>
        <v>396.46983080351947</v>
      </c>
    </row>
    <row r="41" spans="1:4" ht="13.5">
      <c r="A41" t="s">
        <v>34</v>
      </c>
      <c r="D41" s="12">
        <f>20*LOG(D40)</f>
        <v>51.96420290928684</v>
      </c>
    </row>
    <row r="42" ht="13.5">
      <c r="D42" s="12"/>
    </row>
    <row r="43" spans="1:4" ht="13.5">
      <c r="A43" t="s">
        <v>50</v>
      </c>
      <c r="D43" s="12">
        <f>D24</f>
        <v>543647679717.93976</v>
      </c>
    </row>
    <row r="44" spans="1:4" ht="13.5">
      <c r="A44" t="s">
        <v>51</v>
      </c>
      <c r="D44" s="12">
        <f>D25</f>
        <v>42482439550.95811</v>
      </c>
    </row>
    <row r="45" spans="1:4" ht="13.5">
      <c r="A45" t="s">
        <v>52</v>
      </c>
      <c r="D45" s="12">
        <f>D26</f>
        <v>543953372480.81396</v>
      </c>
    </row>
    <row r="46" spans="1:4" ht="13.5">
      <c r="A46" t="s">
        <v>53</v>
      </c>
      <c r="D46" s="12">
        <f>D27</f>
        <v>42657244937.15611</v>
      </c>
    </row>
    <row r="47" spans="1:4" ht="13.5">
      <c r="A47" t="s">
        <v>27</v>
      </c>
      <c r="D47" s="12">
        <f>+SQRT(D43*D43+D44*D44)</f>
        <v>545305013119.17206</v>
      </c>
    </row>
    <row r="48" spans="1:4" ht="13.5">
      <c r="A48" t="s">
        <v>28</v>
      </c>
      <c r="D48" s="12">
        <f>+SQRT(D45*D45+D46*D46)</f>
        <v>545623415900.45386</v>
      </c>
    </row>
    <row r="49" spans="1:4" ht="13.5">
      <c r="A49" t="s">
        <v>54</v>
      </c>
      <c r="C49" t="s">
        <v>49</v>
      </c>
      <c r="D49" s="12">
        <f>(D47/D48)</f>
        <v>0.9994164422346934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7" sqref="A17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results!I11</f>
        <v>76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20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125.6636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6309.573444801938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0.40643252484400005</v>
      </c>
    </row>
    <row r="14" spans="1:4" ht="13.5">
      <c r="A14" t="s">
        <v>22</v>
      </c>
      <c r="D14" s="12">
        <f>C7*C2*F2</f>
        <v>0.009339720875520001</v>
      </c>
    </row>
    <row r="15" spans="1:4" ht="13.5">
      <c r="A15" t="s">
        <v>99</v>
      </c>
      <c r="D15" s="12">
        <f>F1+F2-D12*D14+F7-F7*D13*D14</f>
        <v>542668.2158958217</v>
      </c>
    </row>
    <row r="16" spans="1:4" ht="13.5">
      <c r="A16" t="s">
        <v>100</v>
      </c>
      <c r="D16" s="12">
        <f>D12+F1*D14+F2*D13+F7*(D13+D14)</f>
        <v>20825.447529759535</v>
      </c>
    </row>
    <row r="17" spans="1:4" ht="13.5">
      <c r="A17" t="s">
        <v>23</v>
      </c>
      <c r="D17" s="12">
        <f>1-D13*D14</f>
        <v>0.9962040336632242</v>
      </c>
    </row>
    <row r="18" spans="1:4" ht="13.5">
      <c r="A18" t="s">
        <v>24</v>
      </c>
      <c r="D18" s="12">
        <f>D13+D14</f>
        <v>0.41577224571952004</v>
      </c>
    </row>
    <row r="19" spans="1:4" ht="13.5">
      <c r="A19" t="s">
        <v>37</v>
      </c>
      <c r="D19" s="12">
        <f>D15+(F4+F5)*D17</f>
        <v>543863.6607362175</v>
      </c>
    </row>
    <row r="20" spans="1:4" ht="13.5">
      <c r="A20" t="s">
        <v>38</v>
      </c>
      <c r="D20" s="12">
        <f>D16+(F4+F5)*D18</f>
        <v>21324.37422462296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543664419929.4849</v>
      </c>
    </row>
    <row r="25" spans="1:4" ht="13.5">
      <c r="A25" t="s">
        <v>41</v>
      </c>
      <c r="D25" s="12">
        <f>F6*D16+D18*D21</f>
        <v>21241219775.479053</v>
      </c>
    </row>
    <row r="26" spans="1:4" ht="13.5">
      <c r="A26" t="s">
        <v>42</v>
      </c>
      <c r="D26" s="12">
        <f>D15*D22+D17*D23</f>
        <v>543972393620.2034</v>
      </c>
    </row>
    <row r="27" spans="1:4" ht="13.5">
      <c r="A27" t="s">
        <v>43</v>
      </c>
      <c r="D27" s="12">
        <f>D22*D16+D18*D23</f>
        <v>21328622468.578056</v>
      </c>
    </row>
    <row r="28" spans="1:4" ht="13.5">
      <c r="A28" t="s">
        <v>44</v>
      </c>
      <c r="D28" s="12">
        <f>D18*F4</f>
        <v>415.77224571952</v>
      </c>
    </row>
    <row r="29" spans="1:4" ht="13.5">
      <c r="A29" t="s">
        <v>45</v>
      </c>
      <c r="D29" s="12">
        <f>D15+F4*D17</f>
        <v>543664.419929485</v>
      </c>
    </row>
    <row r="30" spans="1:4" ht="13.5">
      <c r="A30" t="s">
        <v>55</v>
      </c>
      <c r="D30" s="12">
        <f>D16+F4*D18</f>
        <v>21241.219775479054</v>
      </c>
    </row>
    <row r="31" spans="1:4" ht="13.5">
      <c r="A31" t="s">
        <v>58</v>
      </c>
      <c r="D31" s="12">
        <f>D24*F4*D17-D28*D25</f>
        <v>532769178445057.06</v>
      </c>
    </row>
    <row r="32" spans="1:4" ht="13.5">
      <c r="A32" t="s">
        <v>59</v>
      </c>
      <c r="D32" s="12">
        <f>D24*D28+D25*F4*D17</f>
        <v>247201165612141.4</v>
      </c>
    </row>
    <row r="33" spans="1:4" ht="13.5">
      <c r="A33" t="s">
        <v>46</v>
      </c>
      <c r="D33" s="12">
        <f>D26*D29-D27*D30</f>
        <v>2.952853898778181E+17</v>
      </c>
    </row>
    <row r="34" spans="1:4" ht="13.5">
      <c r="A34" t="s">
        <v>47</v>
      </c>
      <c r="D34" s="12">
        <f>D26*D30+D29*D27</f>
        <v>23150250326954610</v>
      </c>
    </row>
    <row r="35" spans="1:4" ht="13.5">
      <c r="A35" t="s">
        <v>25</v>
      </c>
      <c r="D35" s="12">
        <f>+SQRT(D31*D31+D32*D32)</f>
        <v>587325645431069.5</v>
      </c>
    </row>
    <row r="36" spans="1:4" ht="13.5">
      <c r="A36" t="s">
        <v>26</v>
      </c>
      <c r="D36" s="12">
        <f>+SQRT(D33*D33+D34*D34)</f>
        <v>2.961914846269144E+17</v>
      </c>
    </row>
    <row r="37" spans="1:4" ht="13.5">
      <c r="A37" t="s">
        <v>29</v>
      </c>
      <c r="D37" s="12">
        <f>20*LOG(D35/D36)</f>
        <v>-54.05387207944762</v>
      </c>
    </row>
    <row r="38" spans="1:4" ht="13.5">
      <c r="A38" t="s">
        <v>30</v>
      </c>
      <c r="D38" s="12">
        <f>D35/D36</f>
        <v>0.0019829254921723033</v>
      </c>
    </row>
    <row r="39" spans="1:4" ht="13.5">
      <c r="A39" t="s">
        <v>31</v>
      </c>
      <c r="D39" s="12">
        <f>D9/(1+D38*D9)</f>
        <v>466.9809859667625</v>
      </c>
    </row>
    <row r="40" spans="1:4" ht="13.5">
      <c r="A40" t="s">
        <v>48</v>
      </c>
      <c r="D40" s="12">
        <f>D39*D49</f>
        <v>466.7140743616081</v>
      </c>
    </row>
    <row r="41" spans="1:4" ht="13.5">
      <c r="A41" t="s">
        <v>34</v>
      </c>
      <c r="D41" s="12">
        <f>20*LOG(D40)</f>
        <v>53.38101795579688</v>
      </c>
    </row>
    <row r="42" ht="13.5">
      <c r="D42" s="12"/>
    </row>
    <row r="43" spans="1:4" ht="13.5">
      <c r="A43" t="s">
        <v>50</v>
      </c>
      <c r="D43" s="12">
        <f>D24</f>
        <v>543664419929.4849</v>
      </c>
    </row>
    <row r="44" spans="1:4" ht="13.5">
      <c r="A44" t="s">
        <v>51</v>
      </c>
      <c r="D44" s="12">
        <f>D25</f>
        <v>21241219775.479053</v>
      </c>
    </row>
    <row r="45" spans="1:4" ht="13.5">
      <c r="A45" t="s">
        <v>52</v>
      </c>
      <c r="D45" s="12">
        <f>D26</f>
        <v>543972393620.2034</v>
      </c>
    </row>
    <row r="46" spans="1:4" ht="13.5">
      <c r="A46" t="s">
        <v>53</v>
      </c>
      <c r="D46" s="12">
        <f>D27</f>
        <v>21328622468.578056</v>
      </c>
    </row>
    <row r="47" spans="1:4" ht="13.5">
      <c r="A47" t="s">
        <v>27</v>
      </c>
      <c r="D47" s="12">
        <f>+SQRT(D43*D43+D44*D44)</f>
        <v>544079213823.51447</v>
      </c>
    </row>
    <row r="48" spans="1:4" ht="13.5">
      <c r="A48" t="s">
        <v>28</v>
      </c>
      <c r="D48" s="12">
        <f>+SQRT(D45*D45+D46*D46)</f>
        <v>544390370191.5572</v>
      </c>
    </row>
    <row r="49" spans="1:4" ht="13.5">
      <c r="A49" t="s">
        <v>54</v>
      </c>
      <c r="C49" t="s">
        <v>49</v>
      </c>
      <c r="D49" s="12">
        <f>(D47/D48)</f>
        <v>0.9994284315353829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7" sqref="E7"/>
    </sheetView>
  </sheetViews>
  <sheetFormatPr defaultColWidth="9.00390625" defaultRowHeight="13.5"/>
  <cols>
    <col min="3" max="3" width="14.125" style="0" customWidth="1"/>
    <col min="5" max="5" width="16.125" style="0" customWidth="1"/>
    <col min="6" max="6" width="10.625" style="0" customWidth="1"/>
    <col min="7" max="7" width="4.375" style="0" customWidth="1"/>
    <col min="8" max="8" width="5.25390625" style="0" customWidth="1"/>
    <col min="9" max="9" width="8.25390625" style="0" customWidth="1"/>
  </cols>
  <sheetData>
    <row r="1" spans="1:11" ht="13.5">
      <c r="A1" s="2" t="s">
        <v>94</v>
      </c>
      <c r="E1" t="s">
        <v>87</v>
      </c>
      <c r="F1" s="8"/>
      <c r="G1" s="13"/>
      <c r="H1" s="13"/>
      <c r="I1" s="13"/>
      <c r="K1" s="1"/>
    </row>
    <row r="2" spans="1:11" ht="13.5">
      <c r="A2" s="2" t="s">
        <v>93</v>
      </c>
      <c r="E2" t="s">
        <v>88</v>
      </c>
      <c r="F2" s="8"/>
      <c r="G2" s="13"/>
      <c r="H2" s="13"/>
      <c r="I2" s="13"/>
      <c r="K2" s="1"/>
    </row>
    <row r="3" spans="1:11" ht="13.5">
      <c r="A3" s="2" t="s">
        <v>92</v>
      </c>
      <c r="E3" s="7"/>
      <c r="F3" s="8"/>
      <c r="G3" s="13"/>
      <c r="H3" s="13"/>
      <c r="I3" s="13"/>
      <c r="K3" s="1"/>
    </row>
    <row r="4" spans="1:9" ht="13.5">
      <c r="A4" s="2" t="s">
        <v>91</v>
      </c>
      <c r="E4" t="s">
        <v>18</v>
      </c>
      <c r="F4" s="13"/>
      <c r="G4" s="13"/>
      <c r="H4" s="13"/>
      <c r="I4" s="13"/>
    </row>
    <row r="5" spans="1:9" ht="13.5">
      <c r="A5" s="2" t="s">
        <v>95</v>
      </c>
      <c r="F5" s="13"/>
      <c r="G5" s="13"/>
      <c r="H5" s="13"/>
      <c r="I5" s="13"/>
    </row>
    <row r="6" spans="1:9" ht="13.5">
      <c r="A6" s="2" t="s">
        <v>96</v>
      </c>
      <c r="F6" s="13"/>
      <c r="G6" s="13"/>
      <c r="H6" s="13"/>
      <c r="I6" s="13"/>
    </row>
    <row r="7" spans="1:11" ht="13.5">
      <c r="A7" s="2" t="s">
        <v>97</v>
      </c>
      <c r="F7" s="13"/>
      <c r="G7" s="13"/>
      <c r="H7" s="13"/>
      <c r="I7" s="13"/>
      <c r="K7" s="1"/>
    </row>
    <row r="8" spans="1:11" ht="13.5">
      <c r="A8" s="2" t="s">
        <v>98</v>
      </c>
      <c r="F8" s="13"/>
      <c r="G8" s="13"/>
      <c r="H8" s="13"/>
      <c r="I8" s="13"/>
      <c r="K8" s="1"/>
    </row>
    <row r="9" ht="13.5">
      <c r="K9" s="1"/>
    </row>
    <row r="10" ht="13.5">
      <c r="K10" s="1"/>
    </row>
    <row r="11" spans="1:6" ht="13.5">
      <c r="A11" t="s">
        <v>11</v>
      </c>
      <c r="B11" t="s">
        <v>12</v>
      </c>
      <c r="D11" t="s">
        <v>11</v>
      </c>
      <c r="E11" t="s">
        <v>32</v>
      </c>
      <c r="F11" t="s">
        <v>13</v>
      </c>
    </row>
    <row r="12" spans="1:11" ht="13.5">
      <c r="A12">
        <v>20</v>
      </c>
      <c r="B12">
        <v>19.36313</v>
      </c>
      <c r="D12">
        <v>20</v>
      </c>
      <c r="E12" s="3">
        <f>'20'!D$37-'1027'!D$37</f>
        <v>-19.658163851167124</v>
      </c>
      <c r="F12" s="3">
        <f aca="true" t="shared" si="0" ref="F12:F26">-E12-B12</f>
        <v>0.29503385116712266</v>
      </c>
      <c r="K12" s="1"/>
    </row>
    <row r="13" spans="1:11" ht="13.5">
      <c r="A13">
        <v>40</v>
      </c>
      <c r="B13">
        <v>17.88097</v>
      </c>
      <c r="D13">
        <v>40</v>
      </c>
      <c r="E13" s="3">
        <f>'40'!D$37-'1027'!D$37</f>
        <v>-18.137595156081147</v>
      </c>
      <c r="F13" s="3">
        <f t="shared" si="0"/>
        <v>0.2566251560811459</v>
      </c>
      <c r="K13" s="1"/>
    </row>
    <row r="14" spans="1:11" ht="13.5">
      <c r="A14">
        <v>80</v>
      </c>
      <c r="B14">
        <v>14.59498</v>
      </c>
      <c r="D14">
        <v>80</v>
      </c>
      <c r="E14" s="3">
        <f>'80'!D$37-'1027'!D$37</f>
        <v>-14.799232925101876</v>
      </c>
      <c r="F14" s="3">
        <f t="shared" si="0"/>
        <v>0.20425292510187631</v>
      </c>
      <c r="K14" s="1"/>
    </row>
    <row r="15" spans="1:11" ht="13.5">
      <c r="A15">
        <v>100</v>
      </c>
      <c r="B15">
        <v>13.17744</v>
      </c>
      <c r="D15">
        <v>100</v>
      </c>
      <c r="E15" s="3">
        <f>'100'!D$37-'1027'!D$37</f>
        <v>-13.366908942659798</v>
      </c>
      <c r="F15" s="3">
        <f t="shared" si="0"/>
        <v>0.18946894265979708</v>
      </c>
      <c r="K15" s="1"/>
    </row>
    <row r="16" spans="1:6" ht="13.5">
      <c r="A16">
        <v>200</v>
      </c>
      <c r="B16">
        <v>8.30848</v>
      </c>
      <c r="D16">
        <v>200</v>
      </c>
      <c r="E16" s="3">
        <f>'200'!D$37-'1027'!D$37</f>
        <v>-8.455449580676436</v>
      </c>
      <c r="F16" s="3">
        <f t="shared" si="0"/>
        <v>0.14696958067643706</v>
      </c>
    </row>
    <row r="17" spans="1:6" ht="13.5">
      <c r="A17">
        <v>400</v>
      </c>
      <c r="B17">
        <v>3.87271</v>
      </c>
      <c r="D17">
        <v>400</v>
      </c>
      <c r="E17" s="3">
        <f>'400'!D$37-'1027'!D$37</f>
        <v>-3.9578074951754445</v>
      </c>
      <c r="F17" s="3">
        <f t="shared" si="0"/>
        <v>0.0850974951754444</v>
      </c>
    </row>
    <row r="18" spans="1:6" ht="13.5">
      <c r="A18">
        <v>800</v>
      </c>
      <c r="B18">
        <v>0.84039</v>
      </c>
      <c r="D18">
        <v>800</v>
      </c>
      <c r="E18" s="3">
        <f>'800'!D$37-'1027'!D$37</f>
        <v>-0.854904558804698</v>
      </c>
      <c r="F18" s="3">
        <f t="shared" si="0"/>
        <v>0.014514558804697986</v>
      </c>
    </row>
    <row r="19" spans="1:9" ht="13.5">
      <c r="A19">
        <v>1000</v>
      </c>
      <c r="B19">
        <v>0.08898</v>
      </c>
      <c r="D19">
        <v>1000</v>
      </c>
      <c r="E19" s="3">
        <f>1k!D$37-'1027'!D$37</f>
        <v>-0.08910356223482552</v>
      </c>
      <c r="F19" s="3">
        <f t="shared" si="0"/>
        <v>0.00012356223482551387</v>
      </c>
      <c r="I19" s="10"/>
    </row>
    <row r="20" spans="1:6" ht="13.5">
      <c r="A20">
        <v>2000</v>
      </c>
      <c r="B20">
        <v>-2.49956</v>
      </c>
      <c r="D20">
        <v>2000</v>
      </c>
      <c r="E20" s="3">
        <f>2k!D$37-'1027'!D$37</f>
        <v>2.5075412701478967</v>
      </c>
      <c r="F20" s="3">
        <f t="shared" si="0"/>
        <v>-0.007981270147896957</v>
      </c>
    </row>
    <row r="21" spans="1:6" ht="13.5">
      <c r="A21">
        <v>4000</v>
      </c>
      <c r="B21">
        <v>-6.51625</v>
      </c>
      <c r="D21">
        <v>4000</v>
      </c>
      <c r="E21" s="3">
        <f>4k!D$37-'1027'!D$37</f>
        <v>6.498506828875218</v>
      </c>
      <c r="F21" s="3">
        <f t="shared" si="0"/>
        <v>0.017743171124782187</v>
      </c>
    </row>
    <row r="22" spans="1:6" ht="13.5">
      <c r="A22">
        <v>8000</v>
      </c>
      <c r="B22">
        <v>-11.80513</v>
      </c>
      <c r="D22">
        <v>8000</v>
      </c>
      <c r="E22" s="3">
        <f>8k!D$37-'1027'!D$37</f>
        <v>11.731602721331672</v>
      </c>
      <c r="F22" s="3">
        <f t="shared" si="0"/>
        <v>0.07352727866832787</v>
      </c>
    </row>
    <row r="23" spans="1:6" ht="13.5">
      <c r="A23">
        <v>10000</v>
      </c>
      <c r="B23">
        <v>-13.64536</v>
      </c>
      <c r="D23">
        <v>10000</v>
      </c>
      <c r="E23" s="3">
        <f>'10k'!D$37-'1027'!D$37</f>
        <v>13.53592550711835</v>
      </c>
      <c r="F23" s="3">
        <f t="shared" si="0"/>
        <v>0.10943449288165041</v>
      </c>
    </row>
    <row r="24" spans="1:6" ht="13.5">
      <c r="A24">
        <v>12000</v>
      </c>
      <c r="B24">
        <v>-15.17471</v>
      </c>
      <c r="D24">
        <v>12000</v>
      </c>
      <c r="E24" s="3">
        <f>'12k'!D$37-'1027'!D$37</f>
        <v>15.02271324395113</v>
      </c>
      <c r="F24" s="3">
        <f t="shared" si="0"/>
        <v>0.15199675604886842</v>
      </c>
    </row>
    <row r="25" spans="1:6" ht="13.5">
      <c r="A25">
        <v>15000</v>
      </c>
      <c r="B25">
        <v>-17.06793</v>
      </c>
      <c r="D25">
        <v>15000</v>
      </c>
      <c r="E25" s="3">
        <f>'15k'!D$37-'1027'!D$37</f>
        <v>16.83944774532582</v>
      </c>
      <c r="F25" s="3">
        <f t="shared" si="0"/>
        <v>0.22848225467418004</v>
      </c>
    </row>
    <row r="26" spans="1:6" ht="13.5">
      <c r="A26">
        <v>20000</v>
      </c>
      <c r="B26">
        <v>-19.53135</v>
      </c>
      <c r="D26">
        <v>20000</v>
      </c>
      <c r="E26" s="3">
        <f>'20k'!D$37-'1027'!D$37</f>
        <v>19.1429650425358</v>
      </c>
      <c r="F26" s="3">
        <f t="shared" si="0"/>
        <v>0.38838495746420065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9">
      <selection activeCell="A71" sqref="A71"/>
    </sheetView>
  </sheetViews>
  <sheetFormatPr defaultColWidth="9.00390625" defaultRowHeight="13.5"/>
  <cols>
    <col min="1" max="1" width="35.875" style="0" customWidth="1"/>
    <col min="2" max="2" width="10.625" style="0" customWidth="1"/>
    <col min="3" max="3" width="9.50390625" style="0" customWidth="1"/>
    <col min="4" max="4" width="15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results!I18</f>
        <v>76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1027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6452.82586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2">
        <f>10^(C4/20)</f>
        <v>6309.573444801938</v>
      </c>
    </row>
    <row r="10" ht="13.5">
      <c r="D10" s="12"/>
    </row>
    <row r="11" spans="1:4" ht="13.5">
      <c r="A11" s="11"/>
      <c r="D11" s="12"/>
    </row>
    <row r="12" spans="1:4" ht="13.5">
      <c r="A12" t="s">
        <v>74</v>
      </c>
      <c r="D12" s="12">
        <f>C7*C1*F1*F3</f>
        <v>0</v>
      </c>
    </row>
    <row r="13" spans="1:4" ht="13.5">
      <c r="A13" t="s">
        <v>75</v>
      </c>
      <c r="D13" s="12">
        <f>C7*C1*F3+C7*C1*F1</f>
        <v>20.8703101507394</v>
      </c>
    </row>
    <row r="14" spans="1:4" ht="13.5">
      <c r="A14" t="s">
        <v>76</v>
      </c>
      <c r="D14" s="12">
        <f>C7*C2*F2</f>
        <v>0.479594666957952</v>
      </c>
    </row>
    <row r="15" spans="1:4" ht="13.5">
      <c r="A15" t="s">
        <v>99</v>
      </c>
      <c r="D15" s="12">
        <f>F1+F2-D12*D14+F7-F7*D13*D14</f>
        <v>537965.6339603551</v>
      </c>
    </row>
    <row r="16" spans="1:4" ht="13.5">
      <c r="A16" t="s">
        <v>100</v>
      </c>
      <c r="D16" s="12">
        <f>D12+F1*D14+F2*D13+F7*(D13+D14)</f>
        <v>1069386.730653152</v>
      </c>
    </row>
    <row r="17" spans="1:4" ht="13.5">
      <c r="A17" t="s">
        <v>23</v>
      </c>
      <c r="D17" s="12">
        <f>1-D13*D14</f>
        <v>-9.009289446053028</v>
      </c>
    </row>
    <row r="18" spans="1:4" ht="13.5">
      <c r="A18" t="s">
        <v>24</v>
      </c>
      <c r="D18" s="12">
        <f>D13+D14</f>
        <v>21.34990481769735</v>
      </c>
    </row>
    <row r="19" spans="1:4" ht="13.5">
      <c r="A19" t="s">
        <v>37</v>
      </c>
      <c r="D19" s="12">
        <f>D15+(F4+F5)*D17</f>
        <v>527154.4866250914</v>
      </c>
    </row>
    <row r="20" spans="1:4" ht="13.5">
      <c r="A20" t="s">
        <v>38</v>
      </c>
      <c r="D20" s="12">
        <f>D16+(F4+F5)*D18</f>
        <v>1095006.616434389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528956344514.30206</v>
      </c>
    </row>
    <row r="25" spans="1:4" ht="13.5">
      <c r="A25" t="s">
        <v>41</v>
      </c>
      <c r="D25" s="12">
        <f>F6*D16+D18*D21</f>
        <v>1090736635470.8495</v>
      </c>
    </row>
    <row r="26" spans="1:4" ht="13.5">
      <c r="A26" t="s">
        <v>42</v>
      </c>
      <c r="D26" s="12">
        <f>D15*D22+D17*D23</f>
        <v>527260277893.9943</v>
      </c>
    </row>
    <row r="27" spans="1:4" ht="13.5">
      <c r="A27" t="s">
        <v>43</v>
      </c>
      <c r="D27" s="12">
        <f>D22*D16+D18*D23</f>
        <v>1095224763761.483</v>
      </c>
    </row>
    <row r="28" spans="1:4" ht="13.5">
      <c r="A28" t="s">
        <v>44</v>
      </c>
      <c r="D28" s="12">
        <f>D18*F4</f>
        <v>21349.904817697352</v>
      </c>
    </row>
    <row r="29" spans="1:4" ht="13.5">
      <c r="A29" t="s">
        <v>45</v>
      </c>
      <c r="D29" s="12">
        <f>D15+F4*D17</f>
        <v>528956.3445143021</v>
      </c>
    </row>
    <row r="30" spans="1:4" ht="13.5">
      <c r="A30" t="s">
        <v>55</v>
      </c>
      <c r="D30" s="12">
        <f>D16+F4*D18</f>
        <v>1090736.6354708495</v>
      </c>
    </row>
    <row r="31" spans="1:4" ht="13.5">
      <c r="A31" t="s">
        <v>58</v>
      </c>
      <c r="D31" s="12">
        <f>D24*F4*D17-D28*D25</f>
        <v>-28052644160533580</v>
      </c>
    </row>
    <row r="32" spans="1:4" ht="13.5">
      <c r="A32" t="s">
        <v>59</v>
      </c>
      <c r="D32" s="12">
        <f>D24*D28+D25*F4*D17</f>
        <v>1466405549726564</v>
      </c>
    </row>
    <row r="33" spans="1:4" ht="13.5">
      <c r="A33" t="s">
        <v>46</v>
      </c>
      <c r="D33" s="12">
        <f>D26*D29-D27*D30</f>
        <v>-9.157041047071537E+17</v>
      </c>
    </row>
    <row r="34" spans="1:4" ht="13.5">
      <c r="A34" t="s">
        <v>47</v>
      </c>
      <c r="D34" s="12">
        <f>D26*D30+D29*D27</f>
        <v>1.1544281889883346E+18</v>
      </c>
    </row>
    <row r="35" spans="1:4" ht="13.5">
      <c r="A35" t="s">
        <v>25</v>
      </c>
      <c r="D35" s="12">
        <f>+SQRT(D31*D31+D32*D32)</f>
        <v>28090944975806490</v>
      </c>
    </row>
    <row r="36" spans="1:4" ht="13.5">
      <c r="A36" t="s">
        <v>26</v>
      </c>
      <c r="D36" s="12">
        <f>+SQRT(D33*D33+D34*D34)</f>
        <v>1.4735054974137068E+18</v>
      </c>
    </row>
    <row r="37" spans="1:4" ht="13.5">
      <c r="A37" t="s">
        <v>68</v>
      </c>
      <c r="D37" s="12">
        <f>20*LOG(D35/D36)</f>
        <v>-34.3957082282805</v>
      </c>
    </row>
    <row r="38" spans="1:4" ht="13.5">
      <c r="A38" t="s">
        <v>30</v>
      </c>
      <c r="D38" s="12">
        <f>D35/D36</f>
        <v>0.019064024549017053</v>
      </c>
    </row>
    <row r="39" spans="1:4" ht="13.5">
      <c r="A39" t="s">
        <v>31</v>
      </c>
      <c r="D39" s="12">
        <f>D9/(1+D38*D9)</f>
        <v>52.022332086908996</v>
      </c>
    </row>
    <row r="40" spans="1:4" ht="13.5">
      <c r="A40" t="s">
        <v>48</v>
      </c>
      <c r="D40" s="12">
        <f>D39*D49</f>
        <v>51.88096055693072</v>
      </c>
    </row>
    <row r="41" spans="1:4" ht="13.5">
      <c r="A41" t="s">
        <v>34</v>
      </c>
      <c r="D41" s="12">
        <f>20*LOG(D40)</f>
        <v>34.30016016578623</v>
      </c>
    </row>
    <row r="42" ht="13.5">
      <c r="D42" s="12"/>
    </row>
    <row r="43" spans="1:4" ht="13.5">
      <c r="A43" t="s">
        <v>50</v>
      </c>
      <c r="D43" s="12">
        <f>D24</f>
        <v>528956344514.30206</v>
      </c>
    </row>
    <row r="44" spans="1:4" ht="13.5">
      <c r="A44" t="s">
        <v>51</v>
      </c>
      <c r="D44" s="12">
        <f>D25</f>
        <v>1090736635470.8495</v>
      </c>
    </row>
    <row r="45" spans="1:4" ht="13.5">
      <c r="A45" t="s">
        <v>52</v>
      </c>
      <c r="D45" s="12">
        <f>D26</f>
        <v>527260277893.9943</v>
      </c>
    </row>
    <row r="46" spans="1:4" ht="13.5">
      <c r="A46" t="s">
        <v>53</v>
      </c>
      <c r="D46" s="12">
        <f>D27</f>
        <v>1095224763761.483</v>
      </c>
    </row>
    <row r="47" spans="1:4" ht="13.5">
      <c r="A47" t="s">
        <v>27</v>
      </c>
      <c r="D47" s="12">
        <f>+SQRT(D43*D43+D44*D44)</f>
        <v>1212229855415.301</v>
      </c>
    </row>
    <row r="48" spans="1:4" ht="13.5">
      <c r="A48" t="s">
        <v>28</v>
      </c>
      <c r="D48" s="12">
        <f>+SQRT(D45*D45+D46*D46)</f>
        <v>1215533086263.4915</v>
      </c>
    </row>
    <row r="49" spans="1:4" ht="13.5">
      <c r="A49" t="s">
        <v>54</v>
      </c>
      <c r="C49" t="s">
        <v>49</v>
      </c>
      <c r="D49" s="12">
        <f>(D47/D48)</f>
        <v>0.997282483804415</v>
      </c>
    </row>
    <row r="50" ht="13.5">
      <c r="D50" s="12"/>
    </row>
    <row r="51" spans="1:4" ht="13.5">
      <c r="A51" t="s">
        <v>86</v>
      </c>
      <c r="D51" s="12"/>
    </row>
    <row r="52" spans="1:4" ht="13.5">
      <c r="A52" t="s">
        <v>102</v>
      </c>
      <c r="D52" s="12">
        <f>F1+F2-D12*D14+F4+F7-(F4+F7)*D13*D14</f>
        <v>528956.3445143021</v>
      </c>
    </row>
    <row r="53" spans="1:4" ht="13.5">
      <c r="A53" t="s">
        <v>103</v>
      </c>
      <c r="D53" s="12">
        <f>F1*D14+D12+F2*D13+(F4+F7)*(D13+D14)</f>
        <v>1090736.6354708495</v>
      </c>
    </row>
    <row r="54" spans="1:4" ht="13.5">
      <c r="A54" t="s">
        <v>72</v>
      </c>
      <c r="D54" s="12">
        <f>F4*F6*D17</f>
        <v>-9009289446.053028</v>
      </c>
    </row>
    <row r="55" spans="1:4" ht="13.5">
      <c r="A55" t="s">
        <v>73</v>
      </c>
      <c r="D55" s="12">
        <f>F4*F6*D18</f>
        <v>21349904817.69735</v>
      </c>
    </row>
    <row r="56" spans="1:4" ht="13.5">
      <c r="A56" t="s">
        <v>85</v>
      </c>
      <c r="D56" s="12">
        <f>D52*(F5+F6)+D17*F5*F6</f>
        <v>527260277893.9943</v>
      </c>
    </row>
    <row r="57" spans="1:4" ht="13.5">
      <c r="A57" t="s">
        <v>77</v>
      </c>
      <c r="D57" s="12">
        <f>D53*(F5+F6)+D18*F5*F6</f>
        <v>1095224763761.483</v>
      </c>
    </row>
    <row r="58" spans="1:4" ht="13.5">
      <c r="A58" t="s">
        <v>69</v>
      </c>
      <c r="D58" s="12">
        <f>+SQRT(D54*D54+D55*D55)</f>
        <v>23172952596.66966</v>
      </c>
    </row>
    <row r="59" spans="1:4" ht="13.5">
      <c r="A59" t="s">
        <v>70</v>
      </c>
      <c r="D59" s="12">
        <f>+SQRT(D56*D56+D57*D57)</f>
        <v>1215533086263.4915</v>
      </c>
    </row>
    <row r="60" spans="1:4" ht="13.5">
      <c r="A60" t="s">
        <v>71</v>
      </c>
      <c r="D60" s="12">
        <f>(D58/D59)</f>
        <v>0.01906402454901705</v>
      </c>
    </row>
    <row r="61" ht="13.5">
      <c r="D61" s="12"/>
    </row>
    <row r="62" spans="1:4" ht="13.5">
      <c r="A62" t="s">
        <v>81</v>
      </c>
      <c r="D62" s="12">
        <f>D52*F6</f>
        <v>528956344514.3021</v>
      </c>
    </row>
    <row r="63" spans="1:4" ht="13.5">
      <c r="A63" t="s">
        <v>82</v>
      </c>
      <c r="D63" s="12">
        <f>D53*F6</f>
        <v>1090736635470.8495</v>
      </c>
    </row>
    <row r="64" spans="1:4" ht="13.5">
      <c r="A64" t="s">
        <v>84</v>
      </c>
      <c r="D64" s="12">
        <f>D52*(F5+F6)+F6*F5*D17</f>
        <v>527260277893.9943</v>
      </c>
    </row>
    <row r="65" spans="1:4" ht="13.5">
      <c r="A65" t="s">
        <v>83</v>
      </c>
      <c r="D65" s="12">
        <f>D53*(F5+F6)+D18*F5*F6</f>
        <v>1095224763761.483</v>
      </c>
    </row>
    <row r="66" spans="1:4" ht="13.5">
      <c r="A66" t="s">
        <v>78</v>
      </c>
      <c r="D66" s="12">
        <f>+SQRT(D62*D62+D63*D63)</f>
        <v>1212229855415.301</v>
      </c>
    </row>
    <row r="67" spans="1:4" ht="13.5">
      <c r="A67" t="s">
        <v>79</v>
      </c>
      <c r="D67" s="12">
        <f>+SQRT(D64*D64+D65*D65)</f>
        <v>1215533086263.4915</v>
      </c>
    </row>
    <row r="68" spans="1:4" ht="13.5">
      <c r="A68" t="s">
        <v>80</v>
      </c>
      <c r="C68" t="s">
        <v>49</v>
      </c>
      <c r="D68" s="12">
        <f>(D66/D67)</f>
        <v>0.997282483804415</v>
      </c>
    </row>
    <row r="69" ht="13.5">
      <c r="D69" s="12"/>
    </row>
    <row r="70" spans="1:4" ht="13.5">
      <c r="A70" t="s">
        <v>61</v>
      </c>
      <c r="D70" s="12">
        <f>D21*D17</f>
        <v>-9009289446.053028</v>
      </c>
    </row>
    <row r="71" spans="1:4" ht="13.5">
      <c r="A71" t="s">
        <v>62</v>
      </c>
      <c r="D71" s="12">
        <f>D21*D18</f>
        <v>21349904817.69735</v>
      </c>
    </row>
    <row r="72" spans="1:4" ht="13.5">
      <c r="A72" t="s">
        <v>66</v>
      </c>
      <c r="D72" s="12">
        <f>D29*D22+F5*F6*D17</f>
        <v>527260277893.9943</v>
      </c>
    </row>
    <row r="73" spans="1:4" ht="13.5">
      <c r="A73" t="s">
        <v>67</v>
      </c>
      <c r="D73" s="12">
        <f>D30*D22+F5*F6*D18</f>
        <v>1095224763761.483</v>
      </c>
    </row>
    <row r="74" spans="1:4" ht="13.5">
      <c r="A74" t="s">
        <v>63</v>
      </c>
      <c r="D74" s="12">
        <f>+SQRT(D70*D70+D71*D71)</f>
        <v>23172952596.66966</v>
      </c>
    </row>
    <row r="75" spans="1:4" ht="13.5">
      <c r="A75" t="s">
        <v>64</v>
      </c>
      <c r="D75" s="12">
        <f>+SQRT(D72*D72+D73*D73)</f>
        <v>1215533086263.4915</v>
      </c>
    </row>
    <row r="76" spans="1:4" ht="13.5">
      <c r="A76" t="s">
        <v>65</v>
      </c>
      <c r="D76" s="12">
        <f>(D74/D75)</f>
        <v>0.01906402454901705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3.37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results!I25</f>
        <v>55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20000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125663.59999999999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562.3413251903493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406.432524844</v>
      </c>
    </row>
    <row r="14" spans="1:4" ht="13.5">
      <c r="A14" t="s">
        <v>22</v>
      </c>
      <c r="D14" s="12">
        <f>C7*C2*F2</f>
        <v>9.33972087552</v>
      </c>
    </row>
    <row r="15" spans="1:4" ht="13.5">
      <c r="A15" t="s">
        <v>99</v>
      </c>
      <c r="D15" s="12">
        <f>F1+F2-D12*D14+F7-F7*D13*D14</f>
        <v>-1241434.1782846295</v>
      </c>
    </row>
    <row r="16" spans="1:4" ht="13.5">
      <c r="A16" t="s">
        <v>100</v>
      </c>
      <c r="D16" s="12">
        <f>D12+F1*D14+F2*D13+F7*(D13+D14)</f>
        <v>20825447.529759534</v>
      </c>
    </row>
    <row r="17" spans="1:4" ht="13.5">
      <c r="A17" t="s">
        <v>23</v>
      </c>
      <c r="D17" s="12">
        <f>1-D13*D14</f>
        <v>-3794.9663367758076</v>
      </c>
    </row>
    <row r="18" spans="1:4" ht="13.5">
      <c r="A18" t="s">
        <v>24</v>
      </c>
      <c r="D18" s="12">
        <f>D13+D14</f>
        <v>415.77224571952</v>
      </c>
    </row>
    <row r="19" spans="1:4" ht="13.5">
      <c r="A19" t="s">
        <v>37</v>
      </c>
      <c r="D19" s="12">
        <f>D15+(F4+F5)*D17</f>
        <v>-5795393.782415599</v>
      </c>
    </row>
    <row r="20" spans="1:4" ht="13.5">
      <c r="A20" t="s">
        <v>38</v>
      </c>
      <c r="D20" s="12">
        <f>D16+(F4+F5)*D18</f>
        <v>21324374.224622957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-5036400515060.4375</v>
      </c>
    </row>
    <row r="25" spans="1:4" ht="13.5">
      <c r="A25" t="s">
        <v>41</v>
      </c>
      <c r="D25" s="12">
        <f>F6*D16+D18*D21</f>
        <v>21241219775479.055</v>
      </c>
    </row>
    <row r="26" spans="1:4" ht="13.5">
      <c r="A26" t="s">
        <v>42</v>
      </c>
      <c r="D26" s="12">
        <f>D15*D22+D17*D23</f>
        <v>-5796401062518.61</v>
      </c>
    </row>
    <row r="27" spans="1:4" ht="13.5">
      <c r="A27" t="s">
        <v>43</v>
      </c>
      <c r="D27" s="12">
        <f>D22*D16+D18*D23</f>
        <v>21328622468578.05</v>
      </c>
    </row>
    <row r="28" spans="1:4" ht="13.5">
      <c r="A28" t="s">
        <v>44</v>
      </c>
      <c r="D28" s="12">
        <f>D18*F4</f>
        <v>415772.24571952</v>
      </c>
    </row>
    <row r="29" spans="1:4" ht="13.5">
      <c r="A29" t="s">
        <v>45</v>
      </c>
      <c r="D29" s="12">
        <f>D15+F4*D17</f>
        <v>-5036400.515060437</v>
      </c>
    </row>
    <row r="30" spans="1:4" ht="13.5">
      <c r="A30" t="s">
        <v>55</v>
      </c>
      <c r="D30" s="12">
        <f>D16+F4*D18</f>
        <v>21241219.775479052</v>
      </c>
    </row>
    <row r="31" spans="1:4" ht="13.5">
      <c r="A31" t="s">
        <v>58</v>
      </c>
      <c r="D31" s="12">
        <f>D24*F4*D17-D28*D25</f>
        <v>1.0281460765301895E+19</v>
      </c>
    </row>
    <row r="32" spans="1:4" ht="13.5">
      <c r="A32" t="s">
        <v>59</v>
      </c>
      <c r="D32" s="12">
        <f>D24*D28+D25*F4*D17</f>
        <v>-8.270370955248922E+19</v>
      </c>
    </row>
    <row r="33" spans="1:4" ht="13.5">
      <c r="A33" t="s">
        <v>46</v>
      </c>
      <c r="D33" s="12">
        <f>D26*D29-D27*D30</f>
        <v>-4.2385296006652133E+20</v>
      </c>
    </row>
    <row r="34" spans="1:4" ht="13.5">
      <c r="A34" t="s">
        <v>47</v>
      </c>
      <c r="D34" s="12">
        <f>D26*D30+D29*D27</f>
        <v>-2.305421140620542E+20</v>
      </c>
    </row>
    <row r="35" spans="1:4" ht="13.5">
      <c r="A35" t="s">
        <v>25</v>
      </c>
      <c r="D35" s="12">
        <f>+SQRT(D31*D31+D32*D32)</f>
        <v>8.334033842750423E+19</v>
      </c>
    </row>
    <row r="36" spans="1:4" ht="13.5">
      <c r="A36" t="s">
        <v>26</v>
      </c>
      <c r="D36" s="12">
        <f>+SQRT(D33*D33+D34*D34)</f>
        <v>4.8249455759972395E+20</v>
      </c>
    </row>
    <row r="37" spans="1:4" ht="13.5">
      <c r="A37" t="s">
        <v>29</v>
      </c>
      <c r="D37" s="12">
        <f>20*LOG(D35/D36)</f>
        <v>-15.252743185744697</v>
      </c>
    </row>
    <row r="38" spans="1:4" ht="13.5">
      <c r="A38" t="s">
        <v>30</v>
      </c>
      <c r="D38" s="12">
        <f>D35/D36</f>
        <v>0.17272803830596392</v>
      </c>
    </row>
    <row r="39" spans="1:4" ht="13.5">
      <c r="A39" t="s">
        <v>31</v>
      </c>
      <c r="D39" s="12">
        <f>D9/(1+D38*D9)</f>
        <v>5.730451556644683</v>
      </c>
    </row>
    <row r="40" spans="1:4" ht="13.5">
      <c r="A40" t="s">
        <v>48</v>
      </c>
      <c r="D40" s="12">
        <f>D39*D49</f>
        <v>5.659906112432633</v>
      </c>
    </row>
    <row r="41" spans="1:4" ht="13.5">
      <c r="A41" t="s">
        <v>34</v>
      </c>
      <c r="D41" s="12">
        <f>20*LOG(D40)</f>
        <v>15.056184541819793</v>
      </c>
    </row>
    <row r="42" ht="13.5">
      <c r="D42" s="12"/>
    </row>
    <row r="43" spans="1:4" ht="13.5">
      <c r="A43" t="s">
        <v>50</v>
      </c>
      <c r="D43" s="12">
        <f>D24</f>
        <v>-5036400515060.4375</v>
      </c>
    </row>
    <row r="44" spans="1:4" ht="13.5">
      <c r="A44" t="s">
        <v>51</v>
      </c>
      <c r="D44" s="12">
        <f>D25</f>
        <v>21241219775479.055</v>
      </c>
    </row>
    <row r="45" spans="1:4" ht="13.5">
      <c r="A45" t="s">
        <v>52</v>
      </c>
      <c r="D45" s="12">
        <f>D26</f>
        <v>-5796401062518.61</v>
      </c>
    </row>
    <row r="46" spans="1:4" ht="13.5">
      <c r="A46" t="s">
        <v>53</v>
      </c>
      <c r="D46" s="12">
        <f>D27</f>
        <v>21328622468578.05</v>
      </c>
    </row>
    <row r="47" spans="1:4" ht="13.5">
      <c r="A47" t="s">
        <v>27</v>
      </c>
      <c r="D47" s="12">
        <f>+SQRT(D43*D43+D44*D44)</f>
        <v>21830133936792.59</v>
      </c>
    </row>
    <row r="48" spans="1:4" ht="13.5">
      <c r="A48" t="s">
        <v>28</v>
      </c>
      <c r="D48" s="12">
        <f>+SQRT(D45*D45+D46*D46)</f>
        <v>22102226170336.312</v>
      </c>
    </row>
    <row r="49" spans="1:4" ht="13.5">
      <c r="A49" t="s">
        <v>54</v>
      </c>
      <c r="C49" t="s">
        <v>49</v>
      </c>
      <c r="D49" s="12">
        <f>(D47/D48)</f>
        <v>0.9876893742989156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results!I24</f>
        <v>58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15000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94247.7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794.3282347242821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304.824393633</v>
      </c>
    </row>
    <row r="14" spans="1:4" ht="13.5">
      <c r="A14" t="s">
        <v>22</v>
      </c>
      <c r="D14" s="12">
        <f>C7*C2*F2</f>
        <v>7.00479065664</v>
      </c>
    </row>
    <row r="15" spans="1:4" ht="13.5">
      <c r="A15" t="s">
        <v>99</v>
      </c>
      <c r="D15" s="12">
        <f>F1+F2-D12*D14+F7-F7*D13*D14</f>
        <v>-460888.60028510424</v>
      </c>
    </row>
    <row r="16" spans="1:4" ht="13.5">
      <c r="A16" t="s">
        <v>100</v>
      </c>
      <c r="D16" s="12">
        <f>D12+F1*D14+F2*D13+F7*(D13+D14)</f>
        <v>15619085.647319652</v>
      </c>
    </row>
    <row r="17" spans="1:4" ht="13.5">
      <c r="A17" t="s">
        <v>23</v>
      </c>
      <c r="D17" s="12">
        <f>1-D13*D14</f>
        <v>-2134.231064436392</v>
      </c>
    </row>
    <row r="18" spans="1:4" ht="13.5">
      <c r="A18" t="s">
        <v>24</v>
      </c>
      <c r="D18" s="12">
        <f>D13+D14</f>
        <v>311.82918428964</v>
      </c>
    </row>
    <row r="19" spans="1:4" ht="13.5">
      <c r="A19" t="s">
        <v>37</v>
      </c>
      <c r="D19" s="12">
        <f>D15+(F4+F5)*D17</f>
        <v>-3021965.877608774</v>
      </c>
    </row>
    <row r="20" spans="1:4" ht="13.5">
      <c r="A20" t="s">
        <v>38</v>
      </c>
      <c r="D20" s="12">
        <f>D16+(F4+F5)*D18</f>
        <v>15993280.66846722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-2595119664721.496</v>
      </c>
    </row>
    <row r="25" spans="1:4" ht="13.5">
      <c r="A25" t="s">
        <v>41</v>
      </c>
      <c r="D25" s="12">
        <f>F6*D16+D18*D21</f>
        <v>15930914831609.293</v>
      </c>
    </row>
    <row r="26" spans="1:4" ht="13.5">
      <c r="A26" t="s">
        <v>42</v>
      </c>
      <c r="D26" s="12">
        <f>D15*D22+D17*D23</f>
        <v>-3022484901541.7188</v>
      </c>
    </row>
    <row r="27" spans="1:4" ht="13.5">
      <c r="A27" t="s">
        <v>43</v>
      </c>
      <c r="D27" s="12">
        <f>D22*D16+D18*D23</f>
        <v>15996466851433.541</v>
      </c>
    </row>
    <row r="28" spans="1:4" ht="13.5">
      <c r="A28" t="s">
        <v>44</v>
      </c>
      <c r="D28" s="12">
        <f>D18*F4</f>
        <v>311829.18428964</v>
      </c>
    </row>
    <row r="29" spans="1:4" ht="13.5">
      <c r="A29" t="s">
        <v>45</v>
      </c>
      <c r="D29" s="12">
        <f>D15+F4*D17</f>
        <v>-2595119.6647214964</v>
      </c>
    </row>
    <row r="30" spans="1:4" ht="13.5">
      <c r="A30" t="s">
        <v>55</v>
      </c>
      <c r="D30" s="12">
        <f>D16+F4*D18</f>
        <v>15930914.831609292</v>
      </c>
    </row>
    <row r="31" spans="1:4" ht="13.5">
      <c r="A31" t="s">
        <v>58</v>
      </c>
      <c r="D31" s="12">
        <f>D24*F4*D17-D28*D25</f>
        <v>5.7086082744991744E+17</v>
      </c>
    </row>
    <row r="32" spans="1:4" ht="13.5">
      <c r="A32" t="s">
        <v>59</v>
      </c>
      <c r="D32" s="12">
        <f>D24*D28+D25*F4*D17</f>
        <v>-3.4809487366695113E+19</v>
      </c>
    </row>
    <row r="33" spans="1:4" ht="13.5">
      <c r="A33" t="s">
        <v>46</v>
      </c>
      <c r="D33" s="12">
        <f>D26*D29-D27*D30</f>
        <v>-2.4699464101253425E+20</v>
      </c>
    </row>
    <row r="34" spans="1:4" ht="13.5">
      <c r="A34" t="s">
        <v>47</v>
      </c>
      <c r="D34" s="12">
        <f>D26*D30+D29*D27</f>
        <v>-8.966369523850687E+19</v>
      </c>
    </row>
    <row r="35" spans="1:4" ht="13.5">
      <c r="A35" t="s">
        <v>25</v>
      </c>
      <c r="D35" s="12">
        <f>+SQRT(D31*D31+D32*D32)</f>
        <v>3.4814167989719695E+19</v>
      </c>
    </row>
    <row r="36" spans="1:4" ht="13.5">
      <c r="A36" t="s">
        <v>26</v>
      </c>
      <c r="D36" s="12">
        <f>+SQRT(D33*D33+D34*D34)</f>
        <v>2.6276592422293743E+20</v>
      </c>
    </row>
    <row r="37" spans="1:4" ht="13.5">
      <c r="A37" t="s">
        <v>29</v>
      </c>
      <c r="D37" s="12">
        <f>20*LOG(D35/D36)</f>
        <v>-17.556260482954677</v>
      </c>
    </row>
    <row r="38" spans="1:4" ht="13.5">
      <c r="A38" t="s">
        <v>30</v>
      </c>
      <c r="D38" s="12">
        <f>D35/D36</f>
        <v>0.1324911823809485</v>
      </c>
    </row>
    <row r="39" spans="1:4" ht="13.5">
      <c r="A39" t="s">
        <v>31</v>
      </c>
      <c r="D39" s="12">
        <f>D9/(1+D38*D9)</f>
        <v>7.476629488400759</v>
      </c>
    </row>
    <row r="40" spans="1:4" ht="13.5">
      <c r="A40" t="s">
        <v>48</v>
      </c>
      <c r="D40" s="12">
        <f>D39*D49</f>
        <v>7.412972278482538</v>
      </c>
    </row>
    <row r="41" spans="1:4" ht="13.5">
      <c r="A41" t="s">
        <v>34</v>
      </c>
      <c r="D41" s="12">
        <f>20*LOG(D40)</f>
        <v>17.39984752078213</v>
      </c>
    </row>
    <row r="42" ht="13.5">
      <c r="D42" s="12"/>
    </row>
    <row r="43" spans="1:4" ht="13.5">
      <c r="A43" t="s">
        <v>50</v>
      </c>
      <c r="D43" s="12">
        <f>D24</f>
        <v>-2595119664721.496</v>
      </c>
    </row>
    <row r="44" spans="1:4" ht="13.5">
      <c r="A44" t="s">
        <v>51</v>
      </c>
      <c r="D44" s="12">
        <f>D25</f>
        <v>15930914831609.293</v>
      </c>
    </row>
    <row r="45" spans="1:4" ht="13.5">
      <c r="A45" t="s">
        <v>52</v>
      </c>
      <c r="D45" s="12">
        <f>D26</f>
        <v>-3022484901541.7188</v>
      </c>
    </row>
    <row r="46" spans="1:4" ht="13.5">
      <c r="A46" t="s">
        <v>53</v>
      </c>
      <c r="D46" s="12">
        <f>D27</f>
        <v>15996466851433.541</v>
      </c>
    </row>
    <row r="47" spans="1:4" ht="13.5">
      <c r="A47" t="s">
        <v>27</v>
      </c>
      <c r="D47" s="12">
        <f>+SQRT(D43*D43+D44*D44)</f>
        <v>16140901258796.336</v>
      </c>
    </row>
    <row r="48" spans="1:4" ht="13.5">
      <c r="A48" t="s">
        <v>28</v>
      </c>
      <c r="D48" s="12">
        <f>+SQRT(D45*D45+D46*D46)</f>
        <v>16279507569612.164</v>
      </c>
    </row>
    <row r="49" spans="1:4" ht="13.5">
      <c r="A49" t="s">
        <v>54</v>
      </c>
      <c r="C49" t="s">
        <v>49</v>
      </c>
      <c r="D49" s="12">
        <f>(D47/D48)</f>
        <v>0.9914858413116527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results!I23</f>
        <v>60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12000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75398.16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1000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243.85951490640002</v>
      </c>
    </row>
    <row r="14" spans="1:4" ht="13.5">
      <c r="A14" t="s">
        <v>22</v>
      </c>
      <c r="D14" s="12">
        <f>C7*C2*F2</f>
        <v>5.603832525312001</v>
      </c>
    </row>
    <row r="15" spans="1:4" ht="13.5">
      <c r="A15" t="s">
        <v>99</v>
      </c>
      <c r="D15" s="12">
        <f>F1+F2-D12*D14+F7-F7*D13*D14</f>
        <v>-99607.50418246689</v>
      </c>
    </row>
    <row r="16" spans="1:4" ht="13.5">
      <c r="A16" t="s">
        <v>100</v>
      </c>
      <c r="D16" s="12">
        <f>D12+F1*D14+F2*D13+F7*(D13+D14)</f>
        <v>12495268.517855722</v>
      </c>
    </row>
    <row r="17" spans="1:4" ht="13.5">
      <c r="A17" t="s">
        <v>23</v>
      </c>
      <c r="D17" s="12">
        <f>1-D13*D14</f>
        <v>-1365.5478812392912</v>
      </c>
    </row>
    <row r="18" spans="1:4" ht="13.5">
      <c r="A18" t="s">
        <v>24</v>
      </c>
      <c r="D18" s="12">
        <f>D13+D14</f>
        <v>249.463347431712</v>
      </c>
    </row>
    <row r="19" spans="1:4" ht="13.5">
      <c r="A19" t="s">
        <v>37</v>
      </c>
      <c r="D19" s="12">
        <f>D15+(F4+F5)*D17</f>
        <v>-1738264.9616696164</v>
      </c>
    </row>
    <row r="20" spans="1:4" ht="13.5">
      <c r="A20" t="s">
        <v>38</v>
      </c>
      <c r="D20" s="12">
        <f>D16+(F4+F5)*D18</f>
        <v>12794624.534773776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-1465155385421.758</v>
      </c>
    </row>
    <row r="25" spans="1:4" ht="13.5">
      <c r="A25" t="s">
        <v>41</v>
      </c>
      <c r="D25" s="12">
        <f>F6*D16+D18*D21</f>
        <v>12744731865287.436</v>
      </c>
    </row>
    <row r="26" spans="1:4" ht="13.5">
      <c r="A26" t="s">
        <v>42</v>
      </c>
      <c r="D26" s="12">
        <f>D15*D22+D17*D23</f>
        <v>-1738557992746.7007</v>
      </c>
    </row>
    <row r="27" spans="1:4" ht="13.5">
      <c r="A27" t="s">
        <v>43</v>
      </c>
      <c r="D27" s="12">
        <f>D22*D16+D18*D23</f>
        <v>12797173481146.834</v>
      </c>
    </row>
    <row r="28" spans="1:4" ht="13.5">
      <c r="A28" t="s">
        <v>44</v>
      </c>
      <c r="D28" s="12">
        <f>D18*F4</f>
        <v>249463.347431712</v>
      </c>
    </row>
    <row r="29" spans="1:4" ht="13.5">
      <c r="A29" t="s">
        <v>45</v>
      </c>
      <c r="D29" s="12">
        <f>D15+F4*D17</f>
        <v>-1465155.385421758</v>
      </c>
    </row>
    <row r="30" spans="1:4" ht="13.5">
      <c r="A30" t="s">
        <v>55</v>
      </c>
      <c r="D30" s="12">
        <f>D16+F4*D18</f>
        <v>12744731.865287434</v>
      </c>
    </row>
    <row r="31" spans="1:4" ht="13.5">
      <c r="A31" t="s">
        <v>58</v>
      </c>
      <c r="D31" s="12">
        <f>D24*F4*D17-D28*D25</f>
        <v>-1.1786036409851917E+18</v>
      </c>
    </row>
    <row r="32" spans="1:4" ht="13.5">
      <c r="A32" t="s">
        <v>59</v>
      </c>
      <c r="D32" s="12">
        <f>D24*D28+D25*F4*D17</f>
        <v>-1.776904416256105E+19</v>
      </c>
    </row>
    <row r="33" spans="1:4" ht="13.5">
      <c r="A33" t="s">
        <v>46</v>
      </c>
      <c r="D33" s="12">
        <f>D26*D29-D27*D30</f>
        <v>-1.6054928704484252E+20</v>
      </c>
    </row>
    <row r="34" spans="1:4" ht="13.5">
      <c r="A34" t="s">
        <v>47</v>
      </c>
      <c r="D34" s="12">
        <f>D26*D30+D29*D27</f>
        <v>-4.090730309388783E+19</v>
      </c>
    </row>
    <row r="35" spans="1:4" ht="13.5">
      <c r="A35" t="s">
        <v>25</v>
      </c>
      <c r="D35" s="12">
        <f>+SQRT(D31*D31+D32*D32)</f>
        <v>1.7808089088770544E+19</v>
      </c>
    </row>
    <row r="36" spans="1:4" ht="13.5">
      <c r="A36" t="s">
        <v>26</v>
      </c>
      <c r="D36" s="12">
        <f>+SQRT(D33*D33+D34*D34)</f>
        <v>1.6567884903337073E+20</v>
      </c>
    </row>
    <row r="37" spans="1:4" ht="13.5">
      <c r="A37" t="s">
        <v>29</v>
      </c>
      <c r="D37" s="12">
        <f>20*LOG(D35/D36)</f>
        <v>-19.372994984329367</v>
      </c>
    </row>
    <row r="38" spans="1:4" ht="13.5">
      <c r="A38" t="s">
        <v>30</v>
      </c>
      <c r="D38" s="12">
        <f>D35/D36</f>
        <v>0.10748559150832628</v>
      </c>
    </row>
    <row r="39" spans="1:4" ht="13.5">
      <c r="A39" t="s">
        <v>31</v>
      </c>
      <c r="D39" s="12">
        <f>D9/(1+D38*D9)</f>
        <v>9.217813961250789</v>
      </c>
    </row>
    <row r="40" spans="1:4" ht="13.5">
      <c r="A40" t="s">
        <v>48</v>
      </c>
      <c r="D40" s="12">
        <f>D39*D49</f>
        <v>9.156392315233795</v>
      </c>
    </row>
    <row r="41" spans="1:4" ht="13.5">
      <c r="A41" t="s">
        <v>34</v>
      </c>
      <c r="D41" s="12">
        <f>20*LOG(D40)</f>
        <v>19.234487844076074</v>
      </c>
    </row>
    <row r="42" ht="13.5">
      <c r="D42" s="12"/>
    </row>
    <row r="43" spans="1:4" ht="13.5">
      <c r="A43" t="s">
        <v>50</v>
      </c>
      <c r="D43" s="12">
        <f>D24</f>
        <v>-1465155385421.758</v>
      </c>
    </row>
    <row r="44" spans="1:4" ht="13.5">
      <c r="A44" t="s">
        <v>51</v>
      </c>
      <c r="D44" s="12">
        <f>D25</f>
        <v>12744731865287.436</v>
      </c>
    </row>
    <row r="45" spans="1:4" ht="13.5">
      <c r="A45" t="s">
        <v>52</v>
      </c>
      <c r="D45" s="12">
        <f>D26</f>
        <v>-1738557992746.7007</v>
      </c>
    </row>
    <row r="46" spans="1:4" ht="13.5">
      <c r="A46" t="s">
        <v>53</v>
      </c>
      <c r="D46" s="12">
        <f>D27</f>
        <v>12797173481146.834</v>
      </c>
    </row>
    <row r="47" spans="1:4" ht="13.5">
      <c r="A47" t="s">
        <v>27</v>
      </c>
      <c r="D47" s="12">
        <f>+SQRT(D43*D43+D44*D44)</f>
        <v>12828673767054.15</v>
      </c>
    </row>
    <row r="48" spans="1:4" ht="13.5">
      <c r="A48" t="s">
        <v>28</v>
      </c>
      <c r="D48" s="12">
        <f>+SQRT(D45*D45+D46*D46)</f>
        <v>12914729304198.025</v>
      </c>
    </row>
    <row r="49" spans="1:4" ht="13.5">
      <c r="A49" t="s">
        <v>54</v>
      </c>
      <c r="C49" t="s">
        <v>49</v>
      </c>
      <c r="D49" s="12">
        <f>(D47/D48)</f>
        <v>0.9933366364004313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results!I22</f>
        <v>62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10000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62831.799999999996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1258.925411794168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203.216262422</v>
      </c>
    </row>
    <row r="14" spans="1:4" ht="13.5">
      <c r="A14" t="s">
        <v>22</v>
      </c>
      <c r="D14" s="12">
        <f>C7*C2*F2</f>
        <v>4.66986043776</v>
      </c>
    </row>
    <row r="15" spans="1:4" ht="13.5">
      <c r="A15" t="s">
        <v>99</v>
      </c>
      <c r="D15" s="12">
        <f>F1+F2-D12*D14+F7-F7*D13*D14</f>
        <v>96643.95542884263</v>
      </c>
    </row>
    <row r="16" spans="1:4" ht="13.5">
      <c r="A16" t="s">
        <v>100</v>
      </c>
      <c r="D16" s="12">
        <f>D12+F1*D14+F2*D13+F7*(D13+D14)</f>
        <v>10412723.764879767</v>
      </c>
    </row>
    <row r="17" spans="1:4" ht="13.5">
      <c r="A17" t="s">
        <v>23</v>
      </c>
      <c r="D17" s="12">
        <f>1-D13*D14</f>
        <v>-947.9915841939519</v>
      </c>
    </row>
    <row r="18" spans="1:4" ht="13.5">
      <c r="A18" t="s">
        <v>24</v>
      </c>
      <c r="D18" s="12">
        <f>D13+D14</f>
        <v>207.88612285976</v>
      </c>
    </row>
    <row r="19" spans="1:4" ht="13.5">
      <c r="A19" t="s">
        <v>37</v>
      </c>
      <c r="D19" s="12">
        <f>D15+(F4+F5)*D17</f>
        <v>-1040945.9456038997</v>
      </c>
    </row>
    <row r="20" spans="1:4" ht="13.5">
      <c r="A20" t="s">
        <v>38</v>
      </c>
      <c r="D20" s="12">
        <f>D16+(F4+F5)*D18</f>
        <v>10662187.112311479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-851347628765.1093</v>
      </c>
    </row>
    <row r="25" spans="1:4" ht="13.5">
      <c r="A25" t="s">
        <v>41</v>
      </c>
      <c r="D25" s="12">
        <f>F6*D16+D18*D21</f>
        <v>10620609887739.527</v>
      </c>
    </row>
    <row r="26" spans="1:4" ht="13.5">
      <c r="A26" t="s">
        <v>42</v>
      </c>
      <c r="D26" s="12">
        <f>D15*D22+D17*D23</f>
        <v>-1041116215129.6526</v>
      </c>
    </row>
    <row r="27" spans="1:4" ht="13.5">
      <c r="A27" t="s">
        <v>43</v>
      </c>
      <c r="D27" s="12">
        <f>D22*D16+D18*D23</f>
        <v>10664311234289.025</v>
      </c>
    </row>
    <row r="28" spans="1:4" ht="13.5">
      <c r="A28" t="s">
        <v>44</v>
      </c>
      <c r="D28" s="12">
        <f>D18*F4</f>
        <v>207886.12285976</v>
      </c>
    </row>
    <row r="29" spans="1:4" ht="13.5">
      <c r="A29" t="s">
        <v>45</v>
      </c>
      <c r="D29" s="12">
        <f>D15+F4*D17</f>
        <v>-851347.6287651092</v>
      </c>
    </row>
    <row r="30" spans="1:4" ht="13.5">
      <c r="A30" t="s">
        <v>55</v>
      </c>
      <c r="D30" s="12">
        <f>D16+F4*D18</f>
        <v>10620609.887739526</v>
      </c>
    </row>
    <row r="31" spans="1:4" ht="13.5">
      <c r="A31" t="s">
        <v>58</v>
      </c>
      <c r="D31" s="12">
        <f>D24*F4*D17-D28*D25</f>
        <v>-1.4008070246754012E+18</v>
      </c>
    </row>
    <row r="32" spans="1:4" ht="13.5">
      <c r="A32" t="s">
        <v>59</v>
      </c>
      <c r="D32" s="12">
        <f>D24*D28+D25*F4*D17</f>
        <v>-1.0245232150333975E+19</v>
      </c>
    </row>
    <row r="33" spans="1:4" ht="13.5">
      <c r="A33" t="s">
        <v>46</v>
      </c>
      <c r="D33" s="12">
        <f>D26*D29-D27*D30</f>
        <v>-1.123751375198022E+20</v>
      </c>
    </row>
    <row r="34" spans="1:4" ht="13.5">
      <c r="A34" t="s">
        <v>47</v>
      </c>
      <c r="D34" s="12">
        <f>D26*D30+D29*D27</f>
        <v>-2.0136325250417017E+19</v>
      </c>
    </row>
    <row r="35" spans="1:4" ht="13.5">
      <c r="A35" t="s">
        <v>25</v>
      </c>
      <c r="D35" s="12">
        <f>+SQRT(D31*D31+D32*D32)</f>
        <v>1.0340553279908037E+19</v>
      </c>
    </row>
    <row r="36" spans="1:4" ht="13.5">
      <c r="A36" t="s">
        <v>26</v>
      </c>
      <c r="D36" s="12">
        <f>+SQRT(D33*D33+D34*D34)</f>
        <v>1.1416498205310173E+20</v>
      </c>
    </row>
    <row r="37" spans="1:4" ht="13.5">
      <c r="A37" t="s">
        <v>29</v>
      </c>
      <c r="D37" s="12">
        <f>20*LOG(D35/D36)</f>
        <v>-20.859782721162148</v>
      </c>
    </row>
    <row r="38" spans="1:4" ht="13.5">
      <c r="A38" t="s">
        <v>30</v>
      </c>
      <c r="D38" s="12">
        <f>D35/D36</f>
        <v>0.09057552582190499</v>
      </c>
    </row>
    <row r="39" spans="1:4" ht="13.5">
      <c r="A39" t="s">
        <v>31</v>
      </c>
      <c r="D39" s="12">
        <f>D9/(1+D38*D9)</f>
        <v>10.944528809033878</v>
      </c>
    </row>
    <row r="40" spans="1:4" ht="13.5">
      <c r="A40" t="s">
        <v>48</v>
      </c>
      <c r="D40" s="12">
        <f>D39*D49</f>
        <v>10.882902864343347</v>
      </c>
    </row>
    <row r="41" spans="1:4" ht="13.5">
      <c r="A41" t="s">
        <v>34</v>
      </c>
      <c r="D41" s="12">
        <f>20*LOG(D40)</f>
        <v>20.734895057636926</v>
      </c>
    </row>
    <row r="42" ht="13.5">
      <c r="D42" s="12"/>
    </row>
    <row r="43" spans="1:4" ht="13.5">
      <c r="A43" t="s">
        <v>50</v>
      </c>
      <c r="D43" s="12">
        <f>D24</f>
        <v>-851347628765.1093</v>
      </c>
    </row>
    <row r="44" spans="1:4" ht="13.5">
      <c r="A44" t="s">
        <v>51</v>
      </c>
      <c r="D44" s="12">
        <f>D25</f>
        <v>10620609887739.527</v>
      </c>
    </row>
    <row r="45" spans="1:4" ht="13.5">
      <c r="A45" t="s">
        <v>52</v>
      </c>
      <c r="D45" s="12">
        <f>D26</f>
        <v>-1041116215129.6526</v>
      </c>
    </row>
    <row r="46" spans="1:4" ht="13.5">
      <c r="A46" t="s">
        <v>53</v>
      </c>
      <c r="D46" s="12">
        <f>D27</f>
        <v>10664311234289.025</v>
      </c>
    </row>
    <row r="47" spans="1:4" ht="13.5">
      <c r="A47" t="s">
        <v>27</v>
      </c>
      <c r="D47" s="12">
        <f>+SQRT(D43*D43+D44*D44)</f>
        <v>10654677243941.02</v>
      </c>
    </row>
    <row r="48" spans="1:4" ht="13.5">
      <c r="A48" t="s">
        <v>28</v>
      </c>
      <c r="D48" s="12">
        <f>+SQRT(D45*D45+D46*D46)</f>
        <v>10715010829448.05</v>
      </c>
    </row>
    <row r="49" spans="1:4" ht="13.5">
      <c r="A49" t="s">
        <v>54</v>
      </c>
      <c r="C49" t="s">
        <v>49</v>
      </c>
      <c r="D49" s="12">
        <f>(D47/D48)</f>
        <v>0.9943692464275242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results!I21</f>
        <v>64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8000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50265.439999999995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1584.8931924611156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162.57300993759998</v>
      </c>
    </row>
    <row r="14" spans="1:4" ht="13.5">
      <c r="A14" t="s">
        <v>22</v>
      </c>
      <c r="D14" s="12">
        <f>C7*C2*F2</f>
        <v>3.7358883502079996</v>
      </c>
    </row>
    <row r="15" spans="1:4" ht="13.5">
      <c r="A15" t="s">
        <v>99</v>
      </c>
      <c r="D15" s="12">
        <f>F1+F2-D12*D14+F7-F7*D13*D14</f>
        <v>257213.33147445932</v>
      </c>
    </row>
    <row r="16" spans="1:4" ht="13.5">
      <c r="A16" t="s">
        <v>100</v>
      </c>
      <c r="D16" s="12">
        <f>D12+F1*D14+F2*D13+F7*(D13+D14)</f>
        <v>8330179.011903812</v>
      </c>
    </row>
    <row r="17" spans="1:4" ht="13.5">
      <c r="A17" t="s">
        <v>23</v>
      </c>
      <c r="D17" s="12">
        <f>1-D13*D14</f>
        <v>-606.3546138841291</v>
      </c>
    </row>
    <row r="18" spans="1:4" ht="13.5">
      <c r="A18" t="s">
        <v>24</v>
      </c>
      <c r="D18" s="12">
        <f>D13+D14</f>
        <v>166.30889828780798</v>
      </c>
    </row>
    <row r="19" spans="1:4" ht="13.5">
      <c r="A19" t="s">
        <v>37</v>
      </c>
      <c r="D19" s="12">
        <f>D15+(F4+F5)*D17</f>
        <v>-470412.2051864956</v>
      </c>
    </row>
    <row r="20" spans="1:4" ht="13.5">
      <c r="A20" t="s">
        <v>38</v>
      </c>
      <c r="D20" s="12">
        <f>D16+(F4+F5)*D18</f>
        <v>8529749.689849181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-349141282409.6698</v>
      </c>
    </row>
    <row r="25" spans="1:4" ht="13.5">
      <c r="A25" t="s">
        <v>41</v>
      </c>
      <c r="D25" s="12">
        <f>F6*D16+D18*D21</f>
        <v>8496487910191.62</v>
      </c>
    </row>
    <row r="26" spans="1:4" ht="13.5">
      <c r="A26" t="s">
        <v>42</v>
      </c>
      <c r="D26" s="12">
        <f>D15*D22+D17*D23</f>
        <v>-470482033442.9775</v>
      </c>
    </row>
    <row r="27" spans="1:4" ht="13.5">
      <c r="A27" t="s">
        <v>43</v>
      </c>
      <c r="D27" s="12">
        <f>D22*D16+D18*D23</f>
        <v>8531448987431.221</v>
      </c>
    </row>
    <row r="28" spans="1:4" ht="13.5">
      <c r="A28" t="s">
        <v>44</v>
      </c>
      <c r="D28" s="12">
        <f>D18*F4</f>
        <v>166308.89828780797</v>
      </c>
    </row>
    <row r="29" spans="1:4" ht="13.5">
      <c r="A29" t="s">
        <v>45</v>
      </c>
      <c r="D29" s="12">
        <f>D15+F4*D17</f>
        <v>-349141.2824096698</v>
      </c>
    </row>
    <row r="30" spans="1:4" ht="13.5">
      <c r="A30" t="s">
        <v>55</v>
      </c>
      <c r="D30" s="12">
        <f>D16+F4*D18</f>
        <v>8496487.91019162</v>
      </c>
    </row>
    <row r="31" spans="1:4" ht="13.5">
      <c r="A31" t="s">
        <v>58</v>
      </c>
      <c r="D31" s="12">
        <f>D24*F4*D17-D28*D25</f>
        <v>-1.2013381161731233E+18</v>
      </c>
    </row>
    <row r="32" spans="1:4" ht="13.5">
      <c r="A32" t="s">
        <v>59</v>
      </c>
      <c r="D32" s="12">
        <f>D24*D28+D25*F4*D17</f>
        <v>-5.209949948179755E+18</v>
      </c>
    </row>
    <row r="33" spans="1:4" ht="13.5">
      <c r="A33" t="s">
        <v>46</v>
      </c>
      <c r="D33" s="12">
        <f>D26*D29-D27*D30</f>
        <v>-7.232308847761891E+19</v>
      </c>
    </row>
    <row r="34" spans="1:4" ht="13.5">
      <c r="A34" t="s">
        <v>47</v>
      </c>
      <c r="D34" s="12">
        <f>D26*D30+D29*D27</f>
        <v>-6.976125949395042E+18</v>
      </c>
    </row>
    <row r="35" spans="1:4" ht="13.5">
      <c r="A35" t="s">
        <v>25</v>
      </c>
      <c r="D35" s="12">
        <f>+SQRT(D31*D31+D32*D32)</f>
        <v>5.346661737187852E+18</v>
      </c>
    </row>
    <row r="36" spans="1:4" ht="13.5">
      <c r="A36" t="s">
        <v>26</v>
      </c>
      <c r="D36" s="12">
        <f>+SQRT(D33*D33+D34*D34)</f>
        <v>7.265876038168637E+19</v>
      </c>
    </row>
    <row r="37" spans="1:4" ht="13.5">
      <c r="A37" t="s">
        <v>29</v>
      </c>
      <c r="D37" s="12">
        <f>20*LOG(D35/D36)</f>
        <v>-22.664105506948825</v>
      </c>
    </row>
    <row r="38" spans="1:4" ht="13.5">
      <c r="A38" t="s">
        <v>30</v>
      </c>
      <c r="D38" s="12">
        <f>D35/D36</f>
        <v>0.07358592011618571</v>
      </c>
    </row>
    <row r="39" spans="1:4" ht="13.5">
      <c r="A39" t="s">
        <v>31</v>
      </c>
      <c r="D39" s="12">
        <f>D9/(1+D38*D9)</f>
        <v>13.474024160205184</v>
      </c>
    </row>
    <row r="40" spans="1:4" ht="13.5">
      <c r="A40" t="s">
        <v>48</v>
      </c>
      <c r="D40" s="12">
        <f>D39*D49</f>
        <v>13.409758321969093</v>
      </c>
    </row>
    <row r="41" spans="1:4" ht="13.5">
      <c r="A41" t="s">
        <v>34</v>
      </c>
      <c r="D41" s="12">
        <f>20*LOG(D40)</f>
        <v>22.548419016568097</v>
      </c>
    </row>
    <row r="42" ht="13.5">
      <c r="D42" s="12"/>
    </row>
    <row r="43" spans="1:4" ht="13.5">
      <c r="A43" t="s">
        <v>50</v>
      </c>
      <c r="D43" s="12">
        <f>D24</f>
        <v>-349141282409.6698</v>
      </c>
    </row>
    <row r="44" spans="1:4" ht="13.5">
      <c r="A44" t="s">
        <v>51</v>
      </c>
      <c r="D44" s="12">
        <f>D25</f>
        <v>8496487910191.62</v>
      </c>
    </row>
    <row r="45" spans="1:4" ht="13.5">
      <c r="A45" t="s">
        <v>52</v>
      </c>
      <c r="D45" s="12">
        <f>D26</f>
        <v>-470482033442.9775</v>
      </c>
    </row>
    <row r="46" spans="1:4" ht="13.5">
      <c r="A46" t="s">
        <v>53</v>
      </c>
      <c r="D46" s="12">
        <f>D27</f>
        <v>8531448987431.221</v>
      </c>
    </row>
    <row r="47" spans="1:4" ht="13.5">
      <c r="A47" t="s">
        <v>27</v>
      </c>
      <c r="D47" s="12">
        <f>+SQRT(D43*D43+D44*D44)</f>
        <v>8503658415241.938</v>
      </c>
    </row>
    <row r="48" spans="1:4" ht="13.5">
      <c r="A48" t="s">
        <v>28</v>
      </c>
      <c r="D48" s="12">
        <f>+SQRT(D45*D45+D46*D46)</f>
        <v>8544411926454.262</v>
      </c>
    </row>
    <row r="49" spans="1:4" ht="13.5">
      <c r="A49" t="s">
        <v>54</v>
      </c>
      <c r="C49" t="s">
        <v>49</v>
      </c>
      <c r="D49" s="12">
        <f>(D47/D48)</f>
        <v>0.995230390158725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results!I20</f>
        <v>70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4000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25132.719999999998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3162.2776601683804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81.28650496879999</v>
      </c>
    </row>
    <row r="14" spans="1:4" ht="13.5">
      <c r="A14" t="s">
        <v>22</v>
      </c>
      <c r="D14" s="12">
        <f>C7*C2*F2</f>
        <v>1.8679441751039998</v>
      </c>
    </row>
    <row r="15" spans="1:4" ht="13.5">
      <c r="A15" t="s">
        <v>99</v>
      </c>
      <c r="D15" s="12">
        <f>F1+F2-D12*D14+F7-F7*D13*D14</f>
        <v>471305.8328686148</v>
      </c>
    </row>
    <row r="16" spans="1:4" ht="13.5">
      <c r="A16" t="s">
        <v>100</v>
      </c>
      <c r="D16" s="12">
        <f>D12+F1*D14+F2*D13+F7*(D13+D14)</f>
        <v>4165089.505951906</v>
      </c>
    </row>
    <row r="17" spans="1:4" ht="13.5">
      <c r="A17" t="s">
        <v>23</v>
      </c>
      <c r="D17" s="12">
        <f>1-D13*D14</f>
        <v>-150.83865347103227</v>
      </c>
    </row>
    <row r="18" spans="1:4" ht="13.5">
      <c r="A18" t="s">
        <v>24</v>
      </c>
      <c r="D18" s="12">
        <f>D13+D14</f>
        <v>83.15444914390399</v>
      </c>
    </row>
    <row r="19" spans="1:4" ht="13.5">
      <c r="A19" t="s">
        <v>37</v>
      </c>
      <c r="D19" s="12">
        <f>D15+(F4+F5)*D17</f>
        <v>290299.4487033761</v>
      </c>
    </row>
    <row r="20" spans="1:4" ht="13.5">
      <c r="A20" t="s">
        <v>38</v>
      </c>
      <c r="D20" s="12">
        <f>D16+(F4+F5)*D18</f>
        <v>4264874.844924591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320467179397.5825</v>
      </c>
    </row>
    <row r="25" spans="1:4" ht="13.5">
      <c r="A25" t="s">
        <v>41</v>
      </c>
      <c r="D25" s="12">
        <f>F6*D16+D18*D21</f>
        <v>4248243955095.81</v>
      </c>
    </row>
    <row r="26" spans="1:4" ht="13.5">
      <c r="A26" t="s">
        <v>42</v>
      </c>
      <c r="D26" s="12">
        <f>D15*D22+D17*D23</f>
        <v>290363542139.2556</v>
      </c>
    </row>
    <row r="27" spans="1:4" ht="13.5">
      <c r="A27" t="s">
        <v>43</v>
      </c>
      <c r="D27" s="12">
        <f>D22*D16+D18*D23</f>
        <v>4265724493715.6104</v>
      </c>
    </row>
    <row r="28" spans="1:4" ht="13.5">
      <c r="A28" t="s">
        <v>44</v>
      </c>
      <c r="D28" s="12">
        <f>D18*F4</f>
        <v>83154.44914390398</v>
      </c>
    </row>
    <row r="29" spans="1:4" ht="13.5">
      <c r="A29" t="s">
        <v>45</v>
      </c>
      <c r="D29" s="12">
        <f>D15+F4*D17</f>
        <v>320467.17939758254</v>
      </c>
    </row>
    <row r="30" spans="1:4" ht="13.5">
      <c r="A30" t="s">
        <v>55</v>
      </c>
      <c r="D30" s="12">
        <f>D16+F4*D18</f>
        <v>4248243.95509581</v>
      </c>
    </row>
    <row r="31" spans="1:4" ht="13.5">
      <c r="A31" t="s">
        <v>58</v>
      </c>
      <c r="D31" s="12">
        <f>D24*F4*D17-D28*D25</f>
        <v>-4.015992237369032E+17</v>
      </c>
    </row>
    <row r="32" spans="1:4" ht="13.5">
      <c r="A32" t="s">
        <v>59</v>
      </c>
      <c r="D32" s="12">
        <f>D24*D28+D25*F4*D17</f>
        <v>-6.141511260315978E+17</v>
      </c>
    </row>
    <row r="33" spans="1:4" ht="13.5">
      <c r="A33" t="s">
        <v>46</v>
      </c>
      <c r="D33" s="12">
        <f>D26*D29-D27*D30</f>
        <v>-1.8028786309182216E+19</v>
      </c>
    </row>
    <row r="34" spans="1:4" ht="13.5">
      <c r="A34" t="s">
        <v>47</v>
      </c>
      <c r="D34" s="12">
        <f>D26*D30+D29*D27</f>
        <v>2.600559859261523E+18</v>
      </c>
    </row>
    <row r="35" spans="1:4" ht="13.5">
      <c r="A35" t="s">
        <v>25</v>
      </c>
      <c r="D35" s="12">
        <f>+SQRT(D31*D31+D32*D32)</f>
        <v>7.338007509617053E+17</v>
      </c>
    </row>
    <row r="36" spans="1:4" ht="13.5">
      <c r="A36" t="s">
        <v>26</v>
      </c>
      <c r="D36" s="12">
        <f>+SQRT(D33*D33+D34*D34)</f>
        <v>1.8215379418605543E+19</v>
      </c>
    </row>
    <row r="37" spans="1:4" ht="13.5">
      <c r="A37" t="s">
        <v>29</v>
      </c>
      <c r="D37" s="12">
        <f>20*LOG(D35/D36)</f>
        <v>-27.89720139940528</v>
      </c>
    </row>
    <row r="38" spans="1:4" ht="13.5">
      <c r="A38" t="s">
        <v>30</v>
      </c>
      <c r="D38" s="12">
        <f>D35/D36</f>
        <v>0.04028468109822554</v>
      </c>
    </row>
    <row r="39" spans="1:4" ht="13.5">
      <c r="A39" t="s">
        <v>31</v>
      </c>
      <c r="D39" s="12">
        <f>D9/(1+D38*D9)</f>
        <v>24.629990509417137</v>
      </c>
    </row>
    <row r="40" spans="1:4" ht="13.5">
      <c r="A40" t="s">
        <v>48</v>
      </c>
      <c r="D40" s="12">
        <f>D39*D49</f>
        <v>24.541960573990842</v>
      </c>
    </row>
    <row r="41" spans="1:4" ht="13.5">
      <c r="A41" t="s">
        <v>34</v>
      </c>
      <c r="D41" s="12">
        <f>20*LOG(D40)</f>
        <v>27.79818508180039</v>
      </c>
    </row>
    <row r="42" ht="13.5">
      <c r="D42" s="12"/>
    </row>
    <row r="43" spans="1:4" ht="13.5">
      <c r="A43" t="s">
        <v>50</v>
      </c>
      <c r="D43" s="12">
        <f>D24</f>
        <v>320467179397.5825</v>
      </c>
    </row>
    <row r="44" spans="1:4" ht="13.5">
      <c r="A44" t="s">
        <v>51</v>
      </c>
      <c r="D44" s="12">
        <f>D25</f>
        <v>4248243955095.81</v>
      </c>
    </row>
    <row r="45" spans="1:4" ht="13.5">
      <c r="A45" t="s">
        <v>52</v>
      </c>
      <c r="D45" s="12">
        <f>D26</f>
        <v>290363542139.2556</v>
      </c>
    </row>
    <row r="46" spans="1:4" ht="13.5">
      <c r="A46" t="s">
        <v>53</v>
      </c>
      <c r="D46" s="12">
        <f>D27</f>
        <v>4265724493715.6104</v>
      </c>
    </row>
    <row r="47" spans="1:4" ht="13.5">
      <c r="A47" t="s">
        <v>27</v>
      </c>
      <c r="D47" s="12">
        <f>+SQRT(D43*D43+D44*D44)</f>
        <v>4260314062962.8623</v>
      </c>
    </row>
    <row r="48" spans="1:4" ht="13.5">
      <c r="A48" t="s">
        <v>28</v>
      </c>
      <c r="D48" s="12">
        <f>+SQRT(D45*D45+D46*D46)</f>
        <v>4275595448927.43</v>
      </c>
    </row>
    <row r="49" spans="1:4" ht="13.5">
      <c r="A49" t="s">
        <v>54</v>
      </c>
      <c r="C49" t="s">
        <v>49</v>
      </c>
      <c r="D49" s="12">
        <f>(D47/D48)</f>
        <v>0.9964259046144318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:D1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94</v>
      </c>
      <c r="B1" t="s">
        <v>0</v>
      </c>
      <c r="C1" s="1">
        <f>results!F1</f>
        <v>6.43E-09</v>
      </c>
      <c r="D1" t="s">
        <v>2</v>
      </c>
      <c r="E1" t="s">
        <v>4</v>
      </c>
      <c r="F1" s="1">
        <f>results!I1</f>
        <v>503000</v>
      </c>
      <c r="G1" t="s">
        <v>3</v>
      </c>
    </row>
    <row r="2" spans="1:7" ht="13.5">
      <c r="A2" s="2" t="s">
        <v>93</v>
      </c>
      <c r="B2" t="s">
        <v>1</v>
      </c>
      <c r="C2" s="1">
        <f>results!F2</f>
        <v>1.896E-09</v>
      </c>
      <c r="D2" t="s">
        <v>2</v>
      </c>
      <c r="E2" t="s">
        <v>5</v>
      </c>
      <c r="F2" s="1">
        <f>results!I2</f>
        <v>39200</v>
      </c>
      <c r="G2" t="s">
        <v>3</v>
      </c>
    </row>
    <row r="3" spans="1:7" ht="13.5">
      <c r="A3" s="2" t="s">
        <v>92</v>
      </c>
      <c r="C3" s="1"/>
      <c r="E3" t="s">
        <v>6</v>
      </c>
      <c r="F3" s="1">
        <f>results!I3</f>
        <v>0</v>
      </c>
      <c r="G3" t="s">
        <v>3</v>
      </c>
    </row>
    <row r="4" spans="1:7" ht="13.5">
      <c r="A4" s="2" t="s">
        <v>91</v>
      </c>
      <c r="B4" t="s">
        <v>18</v>
      </c>
      <c r="C4" s="1">
        <f>results!I19</f>
        <v>73</v>
      </c>
      <c r="D4" t="s">
        <v>19</v>
      </c>
      <c r="E4" t="s">
        <v>7</v>
      </c>
      <c r="F4" s="1">
        <f>results!I4</f>
        <v>1000</v>
      </c>
      <c r="G4" t="s">
        <v>3</v>
      </c>
    </row>
    <row r="5" spans="1:7" ht="13.5">
      <c r="A5" s="2" t="s">
        <v>95</v>
      </c>
      <c r="E5" t="s">
        <v>36</v>
      </c>
      <c r="F5" s="1">
        <f>results!I5</f>
        <v>200</v>
      </c>
      <c r="G5" t="s">
        <v>3</v>
      </c>
    </row>
    <row r="6" spans="1:7" ht="13.5">
      <c r="A6" s="2" t="s">
        <v>96</v>
      </c>
      <c r="B6" t="s">
        <v>8</v>
      </c>
      <c r="C6">
        <v>2000</v>
      </c>
      <c r="D6" t="s">
        <v>9</v>
      </c>
      <c r="E6" t="s">
        <v>39</v>
      </c>
      <c r="F6" s="1">
        <f>results!I6</f>
        <v>1000000</v>
      </c>
      <c r="G6" t="s">
        <v>3</v>
      </c>
    </row>
    <row r="7" spans="1:7" ht="13.5">
      <c r="A7" s="2" t="s">
        <v>97</v>
      </c>
      <c r="B7" t="s">
        <v>10</v>
      </c>
      <c r="C7">
        <f>2*3.14159*C6</f>
        <v>12566.359999999999</v>
      </c>
      <c r="E7" t="s">
        <v>101</v>
      </c>
      <c r="F7" s="1">
        <f>results!I7</f>
        <v>470</v>
      </c>
      <c r="G7" t="s">
        <v>3</v>
      </c>
    </row>
    <row r="8" ht="13.5">
      <c r="A8" s="2" t="s">
        <v>98</v>
      </c>
    </row>
    <row r="9" spans="3:4" ht="13.5">
      <c r="C9" t="s">
        <v>14</v>
      </c>
      <c r="D9" s="1">
        <f>10^(C4/20)</f>
        <v>4466.835921509634</v>
      </c>
    </row>
    <row r="10" ht="13.5">
      <c r="D10" s="1"/>
    </row>
    <row r="11" spans="1:4" ht="13.5">
      <c r="A11" s="11"/>
      <c r="D11" s="1"/>
    </row>
    <row r="12" spans="1:4" ht="13.5">
      <c r="A12" t="s">
        <v>20</v>
      </c>
      <c r="D12" s="12">
        <f>C7*C1*F1*F3</f>
        <v>0</v>
      </c>
    </row>
    <row r="13" spans="1:4" ht="13.5">
      <c r="A13" t="s">
        <v>21</v>
      </c>
      <c r="D13" s="12">
        <f>C7*C1*F3+C7*C1*F1</f>
        <v>40.643252484399994</v>
      </c>
    </row>
    <row r="14" spans="1:4" ht="13.5">
      <c r="A14" t="s">
        <v>22</v>
      </c>
      <c r="D14" s="12">
        <f>C7*C2*F2</f>
        <v>0.9339720875519999</v>
      </c>
    </row>
    <row r="15" spans="1:4" ht="13.5">
      <c r="A15" t="s">
        <v>99</v>
      </c>
      <c r="D15" s="12">
        <f>F1+F2-D12*D14+F7-F7*D13*D14</f>
        <v>524828.9582171537</v>
      </c>
    </row>
    <row r="16" spans="1:4" ht="13.5">
      <c r="A16" t="s">
        <v>100</v>
      </c>
      <c r="D16" s="12">
        <f>D12+F1*D14+F2*D13+F7*(D13+D14)</f>
        <v>2082544.752975953</v>
      </c>
    </row>
    <row r="17" spans="1:4" ht="13.5">
      <c r="A17" t="s">
        <v>23</v>
      </c>
      <c r="D17" s="12">
        <f>1-D13*D14</f>
        <v>-36.95966336775807</v>
      </c>
    </row>
    <row r="18" spans="1:4" ht="13.5">
      <c r="A18" t="s">
        <v>24</v>
      </c>
      <c r="D18" s="12">
        <f>D13+D14</f>
        <v>41.577224571951994</v>
      </c>
    </row>
    <row r="19" spans="1:4" ht="13.5">
      <c r="A19" t="s">
        <v>37</v>
      </c>
      <c r="D19" s="12">
        <f>D15+(F4+F5)*D17</f>
        <v>480477.36217584397</v>
      </c>
    </row>
    <row r="20" spans="1:4" ht="13.5">
      <c r="A20" t="s">
        <v>38</v>
      </c>
      <c r="D20" s="12">
        <f>D16+(F4+F5)*D18</f>
        <v>2132437.4224622953</v>
      </c>
    </row>
    <row r="21" spans="1:4" ht="13.5">
      <c r="A21" t="s">
        <v>40</v>
      </c>
      <c r="D21" s="12">
        <f>F4*F6</f>
        <v>1000000000</v>
      </c>
    </row>
    <row r="22" spans="1:4" ht="13.5">
      <c r="A22" t="s">
        <v>57</v>
      </c>
      <c r="D22" s="12">
        <f>F6+F5</f>
        <v>1000200</v>
      </c>
    </row>
    <row r="23" spans="1:4" ht="13.5">
      <c r="A23" t="s">
        <v>56</v>
      </c>
      <c r="D23" s="12">
        <f>(F6+F4)*F5+F4*F6</f>
        <v>1200200000</v>
      </c>
    </row>
    <row r="24" spans="1:4" ht="13.5">
      <c r="A24" t="s">
        <v>60</v>
      </c>
      <c r="D24" s="12">
        <f>F6*D15+D17*D21</f>
        <v>487869294849.3956</v>
      </c>
    </row>
    <row r="25" spans="1:4" ht="13.5">
      <c r="A25" t="s">
        <v>41</v>
      </c>
      <c r="D25" s="12">
        <f>F6*D16+D18*D21</f>
        <v>2124121977547.905</v>
      </c>
    </row>
    <row r="26" spans="1:4" ht="13.5">
      <c r="A26" t="s">
        <v>42</v>
      </c>
      <c r="D26" s="12">
        <f>D15*D22+D17*D23</f>
        <v>480574936034.8139</v>
      </c>
    </row>
    <row r="27" spans="1:4" ht="13.5">
      <c r="A27" t="s">
        <v>43</v>
      </c>
      <c r="D27" s="12">
        <f>D22*D16+D18*D23</f>
        <v>2132862246857.8052</v>
      </c>
    </row>
    <row r="28" spans="1:4" ht="13.5">
      <c r="A28" t="s">
        <v>44</v>
      </c>
      <c r="D28" s="12">
        <f>D18*F4</f>
        <v>41577.22457195199</v>
      </c>
    </row>
    <row r="29" spans="1:4" ht="13.5">
      <c r="A29" t="s">
        <v>45</v>
      </c>
      <c r="D29" s="12">
        <f>D15+F4*D17</f>
        <v>487869.29484939564</v>
      </c>
    </row>
    <row r="30" spans="1:4" ht="13.5">
      <c r="A30" t="s">
        <v>55</v>
      </c>
      <c r="D30" s="12">
        <f>D16+F4*D18</f>
        <v>2124121.977547905</v>
      </c>
    </row>
    <row r="31" spans="1:4" ht="13.5">
      <c r="A31" t="s">
        <v>58</v>
      </c>
      <c r="D31" s="12">
        <f>D24*F4*D17-D28*D25</f>
        <v>-1.0634658138382718E+17</v>
      </c>
    </row>
    <row r="32" spans="1:4" ht="13.5">
      <c r="A32" t="s">
        <v>59</v>
      </c>
      <c r="D32" s="12">
        <f>D24*D28+D25*F4*D17</f>
        <v>-58222582008513950</v>
      </c>
    </row>
    <row r="33" spans="1:4" ht="13.5">
      <c r="A33" t="s">
        <v>46</v>
      </c>
      <c r="D33" s="12">
        <f>D26*D29-D27*D30</f>
        <v>-4.2960018184672707E+18</v>
      </c>
    </row>
    <row r="34" spans="1:4" ht="13.5">
      <c r="A34" t="s">
        <v>47</v>
      </c>
      <c r="D34" s="12">
        <f>D26*D30+D29*D27</f>
        <v>2.0613577838756419E+18</v>
      </c>
    </row>
    <row r="35" spans="1:4" ht="13.5">
      <c r="A35" t="s">
        <v>25</v>
      </c>
      <c r="D35" s="12">
        <f>+SQRT(D31*D31+D32*D32)</f>
        <v>1.2124134784703242E+17</v>
      </c>
    </row>
    <row r="36" spans="1:4" ht="13.5">
      <c r="A36" t="s">
        <v>26</v>
      </c>
      <c r="D36" s="12">
        <f>+SQRT(D33*D33+D34*D34)</f>
        <v>4.764958293355651E+18</v>
      </c>
    </row>
    <row r="37" spans="1:4" ht="13.5">
      <c r="A37" t="s">
        <v>29</v>
      </c>
      <c r="D37" s="12">
        <f>20*LOG(D35/D36)</f>
        <v>-31.8881669581326</v>
      </c>
    </row>
    <row r="38" spans="1:4" ht="13.5">
      <c r="A38" t="s">
        <v>30</v>
      </c>
      <c r="D38" s="12">
        <f>D35/D36</f>
        <v>0.0254443670611123</v>
      </c>
    </row>
    <row r="39" spans="1:4" ht="13.5">
      <c r="A39" t="s">
        <v>31</v>
      </c>
      <c r="D39" s="12">
        <f>D9/(1+D38*D9)</f>
        <v>38.95865209855021</v>
      </c>
    </row>
    <row r="40" spans="1:4" ht="13.5">
      <c r="A40" t="s">
        <v>48</v>
      </c>
      <c r="D40" s="12">
        <f>D39*D49</f>
        <v>38.83562124177289</v>
      </c>
    </row>
    <row r="41" spans="1:4" ht="13.5">
      <c r="A41" t="s">
        <v>34</v>
      </c>
      <c r="D41" s="12">
        <f>20*LOG(D40)</f>
        <v>31.784605136491074</v>
      </c>
    </row>
    <row r="42" ht="13.5">
      <c r="D42" s="12"/>
    </row>
    <row r="43" spans="1:4" ht="13.5">
      <c r="A43" t="s">
        <v>50</v>
      </c>
      <c r="D43" s="12">
        <f>D24</f>
        <v>487869294849.3956</v>
      </c>
    </row>
    <row r="44" spans="1:4" ht="13.5">
      <c r="A44" t="s">
        <v>51</v>
      </c>
      <c r="D44" s="12">
        <f>D25</f>
        <v>2124121977547.905</v>
      </c>
    </row>
    <row r="45" spans="1:4" ht="13.5">
      <c r="A45" t="s">
        <v>52</v>
      </c>
      <c r="D45" s="12">
        <f>D26</f>
        <v>480574936034.8139</v>
      </c>
    </row>
    <row r="46" spans="1:4" ht="13.5">
      <c r="A46" t="s">
        <v>53</v>
      </c>
      <c r="D46" s="12">
        <f>D27</f>
        <v>2132862246857.8052</v>
      </c>
    </row>
    <row r="47" spans="1:4" ht="13.5">
      <c r="A47" t="s">
        <v>27</v>
      </c>
      <c r="D47" s="12">
        <f>+SQRT(D43*D43+D44*D44)</f>
        <v>2179428967495.5845</v>
      </c>
    </row>
    <row r="48" spans="1:4" ht="13.5">
      <c r="A48" t="s">
        <v>28</v>
      </c>
      <c r="D48" s="12">
        <f>+SQRT(D45*D45+D46*D46)</f>
        <v>2186333376504.185</v>
      </c>
    </row>
    <row r="49" spans="1:4" ht="13.5">
      <c r="A49" t="s">
        <v>54</v>
      </c>
      <c r="C49" t="s">
        <v>49</v>
      </c>
      <c r="D49" s="12">
        <f>(D47/D48)</f>
        <v>0.9968420145423383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</dc:creator>
  <cp:keywords/>
  <dc:description/>
  <cp:lastModifiedBy>tsuyoshi</cp:lastModifiedBy>
  <cp:lastPrinted>2004-07-26T04:21:51Z</cp:lastPrinted>
  <dcterms:created xsi:type="dcterms:W3CDTF">2003-06-28T04:58:34Z</dcterms:created>
  <dcterms:modified xsi:type="dcterms:W3CDTF">2009-09-22T22:33:29Z</dcterms:modified>
  <cp:category/>
  <cp:version/>
  <cp:contentType/>
  <cp:contentStatus/>
</cp:coreProperties>
</file>