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266" yWindow="1230" windowWidth="14955" windowHeight="8895" activeTab="0"/>
  </bookViews>
  <sheets>
    <sheet name="results" sheetId="1" r:id="rId1"/>
    <sheet name="1027" sheetId="2" r:id="rId2"/>
    <sheet name="20k" sheetId="3" r:id="rId3"/>
    <sheet name="15k" sheetId="4" r:id="rId4"/>
    <sheet name="12k" sheetId="5" r:id="rId5"/>
    <sheet name="10k" sheetId="6" r:id="rId6"/>
    <sheet name="8k" sheetId="7" r:id="rId7"/>
    <sheet name="4k" sheetId="8" r:id="rId8"/>
    <sheet name="2k" sheetId="9" r:id="rId9"/>
    <sheet name="1k" sheetId="10" r:id="rId10"/>
    <sheet name="800" sheetId="11" r:id="rId11"/>
    <sheet name="400" sheetId="12" r:id="rId12"/>
    <sheet name="200" sheetId="13" r:id="rId13"/>
    <sheet name="100" sheetId="14" r:id="rId14"/>
    <sheet name="80" sheetId="15" r:id="rId15"/>
    <sheet name="40" sheetId="16" r:id="rId16"/>
    <sheet name="20" sheetId="17" r:id="rId17"/>
  </sheets>
  <definedNames/>
  <calcPr fullCalcOnLoad="1"/>
</workbook>
</file>

<file path=xl/sharedStrings.xml><?xml version="1.0" encoding="utf-8"?>
<sst xmlns="http://schemas.openxmlformats.org/spreadsheetml/2006/main" count="947" uniqueCount="56">
  <si>
    <t>D=</t>
  </si>
  <si>
    <t>C1=</t>
  </si>
  <si>
    <t>C2=</t>
  </si>
  <si>
    <t>C3=</t>
  </si>
  <si>
    <t>F</t>
  </si>
  <si>
    <t>Ω</t>
  </si>
  <si>
    <t>R1=</t>
  </si>
  <si>
    <t>R2=</t>
  </si>
  <si>
    <t>R3=</t>
  </si>
  <si>
    <t>R4=</t>
  </si>
  <si>
    <t>基準周波数</t>
  </si>
  <si>
    <t>Hz</t>
  </si>
  <si>
    <t>ω</t>
  </si>
  <si>
    <t>A21=</t>
  </si>
  <si>
    <t>A22=</t>
  </si>
  <si>
    <t>L0=</t>
  </si>
  <si>
    <t>Frequency</t>
  </si>
  <si>
    <t>計算値(dB)</t>
  </si>
  <si>
    <t>差(dB)</t>
  </si>
  <si>
    <t>B=</t>
  </si>
  <si>
    <t>C=</t>
  </si>
  <si>
    <t>K=</t>
  </si>
  <si>
    <t>dB</t>
  </si>
  <si>
    <t>L=</t>
  </si>
  <si>
    <t>1kHzの減衰量</t>
  </si>
  <si>
    <t>C2=</t>
  </si>
  <si>
    <t>C3=</t>
  </si>
  <si>
    <t>のセルに値を入力</t>
  </si>
  <si>
    <t>"         |       |    |    |  |  |"</t>
  </si>
  <si>
    <t>"         +---R3--+-R4-+-R5-+  R6 C5"</t>
  </si>
  <si>
    <t>"E--C1-R1-+-R2-C2-+-C3-+-C4-+--+--+--E"</t>
  </si>
  <si>
    <t>"                              |  |"</t>
  </si>
  <si>
    <t>"E-----------------------------+--+--E"</t>
  </si>
  <si>
    <t>C4=</t>
  </si>
  <si>
    <t>C5=</t>
  </si>
  <si>
    <t>R5=</t>
  </si>
  <si>
    <t>R6=</t>
  </si>
  <si>
    <t>B=R6/(1+w*w*C5*C5*R6*R6)</t>
  </si>
  <si>
    <t>D=w*C5*R6*R6/(1+w*w*C5*C5*R6*R6)</t>
  </si>
  <si>
    <t>F=R5/(1+w*w*C4*C4*R5*R5)</t>
  </si>
  <si>
    <t>G=w*C4*R5*R5/(1+w*w*C4*C4*R5*R5)</t>
  </si>
  <si>
    <t>K=R4/(1+w*w*C3*C3*R4*R4)</t>
  </si>
  <si>
    <t>L=w*C3*R4*R4/(1+w*w*C3*C3*R4*R4)</t>
  </si>
  <si>
    <t>O=w*C2*R3*R3/(1+w*w*C2*C2*(R2+R3)^2)</t>
  </si>
  <si>
    <t>N=R3+w*w*C2*C2*R2*R3*(R2+R3)/(1+w*w*C2*C2*(R2+R3)^2)</t>
  </si>
  <si>
    <t>N=</t>
  </si>
  <si>
    <t>O=</t>
  </si>
  <si>
    <t>Q=B+F+K+N+R1</t>
  </si>
  <si>
    <t>Q=</t>
  </si>
  <si>
    <t>R=D+G+L+O+1/(w*C1)</t>
  </si>
  <si>
    <t>R=</t>
  </si>
  <si>
    <t>A21=B*Q+D*R/(Q*Q+R*R)</t>
  </si>
  <si>
    <t>A22=B*R-D*Q/(Q*Q+R*R)</t>
  </si>
  <si>
    <t>A=sqr(A21*A21+A22*A22)</t>
  </si>
  <si>
    <t>L0=20*(LOG(A))</t>
  </si>
  <si>
    <t>逆RIAA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</si>
</sst>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0000000_);[Red]\(0.00000000000000000000\)"/>
    <numFmt numFmtId="177" formatCode="0.000000_ "/>
    <numFmt numFmtId="178" formatCode="0.00_ "/>
    <numFmt numFmtId="179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178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1" fontId="0" fillId="3" borderId="1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9" fontId="0" fillId="2" borderId="1" xfId="0" applyNumberFormat="1" applyFill="1" applyBorder="1" applyAlignment="1">
      <alignment/>
    </xf>
    <xf numFmtId="179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M9" sqref="M9"/>
    </sheetView>
  </sheetViews>
  <sheetFormatPr defaultColWidth="9.00390625" defaultRowHeight="13.5"/>
  <cols>
    <col min="3" max="3" width="14.125" style="0" customWidth="1"/>
    <col min="5" max="5" width="9.75390625" style="0" customWidth="1"/>
    <col min="6" max="6" width="10.625" style="0" customWidth="1"/>
    <col min="7" max="7" width="4.375" style="0" customWidth="1"/>
    <col min="8" max="8" width="5.25390625" style="0" customWidth="1"/>
    <col min="9" max="9" width="8.25390625" style="0" customWidth="1"/>
  </cols>
  <sheetData>
    <row r="1" spans="1:11" ht="13.5">
      <c r="A1" s="2" t="s">
        <v>30</v>
      </c>
      <c r="E1" s="7" t="s">
        <v>1</v>
      </c>
      <c r="F1" s="5">
        <v>1.5E-07</v>
      </c>
      <c r="G1" t="s">
        <v>4</v>
      </c>
      <c r="H1" s="7" t="s">
        <v>6</v>
      </c>
      <c r="I1" s="6">
        <v>1000</v>
      </c>
      <c r="J1" t="s">
        <v>5</v>
      </c>
      <c r="K1" s="1"/>
    </row>
    <row r="2" spans="1:11" ht="13.5">
      <c r="A2" s="2" t="s">
        <v>28</v>
      </c>
      <c r="E2" s="7" t="s">
        <v>25</v>
      </c>
      <c r="F2" s="5">
        <v>6.8E-09</v>
      </c>
      <c r="G2" t="s">
        <v>4</v>
      </c>
      <c r="H2" s="7" t="s">
        <v>7</v>
      </c>
      <c r="I2" s="6">
        <v>0</v>
      </c>
      <c r="J2" t="s">
        <v>5</v>
      </c>
      <c r="K2" s="1"/>
    </row>
    <row r="3" spans="1:11" ht="13.5">
      <c r="A3" s="2" t="s">
        <v>29</v>
      </c>
      <c r="E3" s="7" t="s">
        <v>26</v>
      </c>
      <c r="F3" s="5">
        <v>1.9E-09</v>
      </c>
      <c r="G3" t="s">
        <v>4</v>
      </c>
      <c r="H3" s="7" t="s">
        <v>8</v>
      </c>
      <c r="I3" s="6">
        <v>470000</v>
      </c>
      <c r="J3" t="s">
        <v>5</v>
      </c>
      <c r="K3" s="1"/>
    </row>
    <row r="4" spans="1:10" ht="13.5">
      <c r="A4" s="2" t="s">
        <v>31</v>
      </c>
      <c r="E4" s="7" t="s">
        <v>33</v>
      </c>
      <c r="F4" s="6">
        <v>0</v>
      </c>
      <c r="G4" t="s">
        <v>4</v>
      </c>
      <c r="H4" s="7" t="s">
        <v>9</v>
      </c>
      <c r="I4" s="6">
        <v>39000</v>
      </c>
      <c r="J4" t="s">
        <v>5</v>
      </c>
    </row>
    <row r="5" spans="1:10" ht="13.5">
      <c r="A5" s="2" t="s">
        <v>32</v>
      </c>
      <c r="E5" s="7" t="s">
        <v>34</v>
      </c>
      <c r="F5" s="5">
        <v>1E-09</v>
      </c>
      <c r="G5" t="s">
        <v>4</v>
      </c>
      <c r="H5" s="7" t="s">
        <v>35</v>
      </c>
      <c r="I5" s="6">
        <v>0</v>
      </c>
      <c r="J5" t="s">
        <v>5</v>
      </c>
    </row>
    <row r="6" spans="1:10" ht="13.5">
      <c r="A6" s="2"/>
      <c r="H6" s="7" t="s">
        <v>36</v>
      </c>
      <c r="I6" s="6">
        <v>680</v>
      </c>
      <c r="J6" t="s">
        <v>5</v>
      </c>
    </row>
    <row r="7" spans="6:7" ht="13.5">
      <c r="F7" s="4"/>
      <c r="G7" t="s">
        <v>27</v>
      </c>
    </row>
    <row r="8" ht="13.5">
      <c r="K8" s="1"/>
    </row>
    <row r="9" ht="13.5">
      <c r="K9" s="1"/>
    </row>
    <row r="10" ht="13.5">
      <c r="K10" s="1"/>
    </row>
    <row r="11" ht="13.5">
      <c r="K11" s="1"/>
    </row>
    <row r="12" spans="1:6" ht="13.5">
      <c r="A12" s="8" t="s">
        <v>16</v>
      </c>
      <c r="B12" s="8" t="s">
        <v>55</v>
      </c>
      <c r="D12" t="s">
        <v>16</v>
      </c>
      <c r="E12" s="8" t="s">
        <v>17</v>
      </c>
      <c r="F12" s="8" t="s">
        <v>18</v>
      </c>
    </row>
    <row r="13" spans="1:11" ht="13.5">
      <c r="A13">
        <v>20</v>
      </c>
      <c r="B13" s="10">
        <v>-19.36313</v>
      </c>
      <c r="D13">
        <v>20</v>
      </c>
      <c r="E13" s="9">
        <f>'20'!D$26-'1027'!D$26</f>
        <v>-19.56357899457136</v>
      </c>
      <c r="F13" s="9">
        <f>E13-B13</f>
        <v>-0.20044899457135656</v>
      </c>
      <c r="K13" s="1"/>
    </row>
    <row r="14" spans="1:11" ht="13.5">
      <c r="A14">
        <v>40</v>
      </c>
      <c r="B14" s="10">
        <v>-17.88097</v>
      </c>
      <c r="D14">
        <v>40</v>
      </c>
      <c r="E14" s="9">
        <f>'40'!D$26-'1027'!D$26</f>
        <v>-18.037226715549252</v>
      </c>
      <c r="F14" s="9">
        <f aca="true" t="shared" si="0" ref="F14:F27">E14-B14</f>
        <v>-0.1562567155492509</v>
      </c>
      <c r="K14" s="1"/>
    </row>
    <row r="15" spans="1:11" ht="13.5">
      <c r="A15">
        <v>80</v>
      </c>
      <c r="B15" s="10">
        <v>-14.59498</v>
      </c>
      <c r="D15">
        <v>80</v>
      </c>
      <c r="E15" s="9">
        <f>'80'!D$26-'1027'!D$26</f>
        <v>-14.72567418182011</v>
      </c>
      <c r="F15" s="9">
        <f t="shared" si="0"/>
        <v>-0.13069418182011106</v>
      </c>
      <c r="K15" s="1"/>
    </row>
    <row r="16" spans="1:11" ht="13.5">
      <c r="A16">
        <v>100</v>
      </c>
      <c r="B16" s="10">
        <v>-13.17744</v>
      </c>
      <c r="D16">
        <v>100</v>
      </c>
      <c r="E16" s="9">
        <f>'100'!D$26-'1027'!D$26</f>
        <v>-13.30138448431785</v>
      </c>
      <c r="F16" s="9">
        <f t="shared" si="0"/>
        <v>-0.12394448431784966</v>
      </c>
      <c r="K16" s="1"/>
    </row>
    <row r="17" spans="1:6" ht="13.5">
      <c r="A17">
        <v>200</v>
      </c>
      <c r="B17" s="10">
        <v>-8.30848</v>
      </c>
      <c r="D17">
        <v>200</v>
      </c>
      <c r="E17" s="9">
        <f>'200'!D$26-'1027'!D$26</f>
        <v>-8.408436633784582</v>
      </c>
      <c r="F17" s="9">
        <f t="shared" si="0"/>
        <v>-0.09995663378458275</v>
      </c>
    </row>
    <row r="18" spans="1:6" ht="13.5">
      <c r="A18">
        <v>400</v>
      </c>
      <c r="B18" s="10">
        <v>-3.87271</v>
      </c>
      <c r="D18">
        <v>400</v>
      </c>
      <c r="E18" s="9">
        <f>'400'!D$26-'1027'!D$26</f>
        <v>-3.9291113428798283</v>
      </c>
      <c r="F18" s="9">
        <f t="shared" si="0"/>
        <v>-0.05640134287982823</v>
      </c>
    </row>
    <row r="19" spans="1:9" ht="13.5">
      <c r="A19">
        <v>800</v>
      </c>
      <c r="B19" s="10">
        <v>-0.84039</v>
      </c>
      <c r="D19">
        <v>800</v>
      </c>
      <c r="E19" s="9">
        <f>'800'!D$26-'1027'!D$26</f>
        <v>-0.8479143072990638</v>
      </c>
      <c r="F19" s="9">
        <f t="shared" si="0"/>
        <v>-0.007524307299063837</v>
      </c>
      <c r="I19" t="s">
        <v>24</v>
      </c>
    </row>
    <row r="20" spans="1:10" ht="13.5">
      <c r="A20">
        <v>1000</v>
      </c>
      <c r="B20" s="10">
        <v>-0.08898</v>
      </c>
      <c r="D20">
        <v>1000</v>
      </c>
      <c r="E20" s="9">
        <f>1k!D$26-'1027'!D$26</f>
        <v>-0.0883915490284295</v>
      </c>
      <c r="F20" s="9">
        <f t="shared" si="0"/>
        <v>0.0005884509715705089</v>
      </c>
      <c r="I20" s="3">
        <f>1k!D$26</f>
        <v>-37.76656832814578</v>
      </c>
      <c r="J20" t="s">
        <v>22</v>
      </c>
    </row>
    <row r="21" spans="1:6" ht="13.5">
      <c r="A21">
        <v>2000</v>
      </c>
      <c r="B21" s="10">
        <v>2.49956</v>
      </c>
      <c r="D21">
        <v>2000</v>
      </c>
      <c r="E21" s="9">
        <f>2k!D$26-'1027'!D$26</f>
        <v>2.4915951886647747</v>
      </c>
      <c r="F21" s="9">
        <f t="shared" si="0"/>
        <v>-0.007964811335225086</v>
      </c>
    </row>
    <row r="22" spans="1:6" ht="13.5">
      <c r="A22">
        <v>4000</v>
      </c>
      <c r="B22" s="10">
        <v>6.51625</v>
      </c>
      <c r="D22">
        <v>4000</v>
      </c>
      <c r="E22" s="9">
        <f>4k!D$26-'1027'!D$26</f>
        <v>6.468076744907307</v>
      </c>
      <c r="F22" s="9">
        <f t="shared" si="0"/>
        <v>-0.04817325509269299</v>
      </c>
    </row>
    <row r="23" spans="1:6" ht="13.5">
      <c r="A23">
        <v>8000</v>
      </c>
      <c r="B23" s="10">
        <v>11.80513</v>
      </c>
      <c r="D23">
        <v>8000</v>
      </c>
      <c r="E23" s="9">
        <f>8k!D$26-'1027'!D$26</f>
        <v>11.681421345248168</v>
      </c>
      <c r="F23" s="9">
        <f t="shared" si="0"/>
        <v>-0.12370865475183201</v>
      </c>
    </row>
    <row r="24" spans="1:6" ht="13.5">
      <c r="A24">
        <v>10000</v>
      </c>
      <c r="B24" s="10">
        <v>13.64536</v>
      </c>
      <c r="D24">
        <v>10000</v>
      </c>
      <c r="E24" s="9">
        <f>'10k'!D$26-'1027'!D$26</f>
        <v>13.474033557988239</v>
      </c>
      <c r="F24" s="9">
        <f t="shared" si="0"/>
        <v>-0.17132644201176106</v>
      </c>
    </row>
    <row r="25" spans="1:6" ht="13.5">
      <c r="A25">
        <v>12000</v>
      </c>
      <c r="B25" s="10">
        <v>15.17471</v>
      </c>
      <c r="D25">
        <v>12000</v>
      </c>
      <c r="E25" s="9">
        <f>'12k'!D$26-'1027'!D$26</f>
        <v>14.947210042256138</v>
      </c>
      <c r="F25" s="9">
        <f t="shared" si="0"/>
        <v>-0.227499957743861</v>
      </c>
    </row>
    <row r="26" spans="1:6" ht="13.5">
      <c r="A26">
        <v>15000</v>
      </c>
      <c r="B26" s="10">
        <v>17.06793</v>
      </c>
      <c r="D26">
        <v>15000</v>
      </c>
      <c r="E26" s="9">
        <f>'15k'!D$26-'1027'!D$26</f>
        <v>16.73996320938499</v>
      </c>
      <c r="F26" s="9">
        <f t="shared" si="0"/>
        <v>-0.32796679061501166</v>
      </c>
    </row>
    <row r="27" spans="1:6" ht="13.5">
      <c r="A27">
        <v>20000</v>
      </c>
      <c r="B27" s="10">
        <v>19.53135</v>
      </c>
      <c r="D27">
        <v>20000</v>
      </c>
      <c r="E27" s="9">
        <f>'20k'!D$26-'1027'!D$26</f>
        <v>18.994944261690847</v>
      </c>
      <c r="F27" s="9">
        <f t="shared" si="0"/>
        <v>-0.5364057383091527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26" sqref="D26"/>
    </sheetView>
  </sheetViews>
  <sheetFormatPr defaultColWidth="9.00390625" defaultRowHeight="13.5"/>
  <cols>
    <col min="1" max="1" width="45.87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30</v>
      </c>
      <c r="B1" t="s">
        <v>1</v>
      </c>
      <c r="C1" s="1">
        <f>results!F1</f>
        <v>1.5E-07</v>
      </c>
      <c r="D1" t="s">
        <v>4</v>
      </c>
      <c r="E1" t="s">
        <v>6</v>
      </c>
      <c r="F1" s="1">
        <f>results!I1</f>
        <v>1000</v>
      </c>
      <c r="G1" t="s">
        <v>5</v>
      </c>
    </row>
    <row r="2" spans="1:7" ht="13.5">
      <c r="A2" s="2" t="s">
        <v>28</v>
      </c>
      <c r="B2" t="s">
        <v>2</v>
      </c>
      <c r="C2" s="1">
        <f>results!F2</f>
        <v>6.8E-09</v>
      </c>
      <c r="D2" t="s">
        <v>4</v>
      </c>
      <c r="E2" t="s">
        <v>7</v>
      </c>
      <c r="F2" s="1">
        <f>results!I2</f>
        <v>0</v>
      </c>
      <c r="G2" t="s">
        <v>5</v>
      </c>
    </row>
    <row r="3" spans="1:7" ht="13.5">
      <c r="A3" s="2" t="s">
        <v>29</v>
      </c>
      <c r="B3" t="s">
        <v>3</v>
      </c>
      <c r="C3" s="1">
        <f>results!F3</f>
        <v>1.9E-09</v>
      </c>
      <c r="D3" t="s">
        <v>4</v>
      </c>
      <c r="E3" t="s">
        <v>8</v>
      </c>
      <c r="F3" s="1">
        <f>results!I3</f>
        <v>470000</v>
      </c>
      <c r="G3" t="s">
        <v>5</v>
      </c>
    </row>
    <row r="4" spans="1:7" ht="13.5">
      <c r="A4" s="2" t="s">
        <v>31</v>
      </c>
      <c r="B4" t="s">
        <v>33</v>
      </c>
      <c r="C4" s="1">
        <f>results!F4</f>
        <v>0</v>
      </c>
      <c r="D4" t="s">
        <v>4</v>
      </c>
      <c r="E4" t="s">
        <v>9</v>
      </c>
      <c r="F4" s="1">
        <f>results!I4</f>
        <v>39000</v>
      </c>
      <c r="G4" t="s">
        <v>5</v>
      </c>
    </row>
    <row r="5" spans="1:7" ht="13.5">
      <c r="A5" s="2" t="s">
        <v>32</v>
      </c>
      <c r="B5" t="s">
        <v>34</v>
      </c>
      <c r="C5" s="1">
        <f>results!F5</f>
        <v>1E-09</v>
      </c>
      <c r="D5" t="s">
        <v>4</v>
      </c>
      <c r="E5" s="2" t="s">
        <v>35</v>
      </c>
      <c r="F5" s="1">
        <f>results!I5</f>
        <v>0</v>
      </c>
      <c r="G5" t="s">
        <v>5</v>
      </c>
    </row>
    <row r="6" spans="1:7" ht="13.5">
      <c r="A6" s="2"/>
      <c r="E6" s="2" t="s">
        <v>36</v>
      </c>
      <c r="F6" s="1">
        <f>results!I6</f>
        <v>680</v>
      </c>
      <c r="G6" t="s">
        <v>5</v>
      </c>
    </row>
    <row r="7" spans="2:4" ht="13.5">
      <c r="B7" t="s">
        <v>10</v>
      </c>
      <c r="C7">
        <v>1000</v>
      </c>
      <c r="D7" t="s">
        <v>11</v>
      </c>
    </row>
    <row r="8" spans="2:3" ht="13.5">
      <c r="B8" t="s">
        <v>12</v>
      </c>
      <c r="C8">
        <f>2*3.14159*C7</f>
        <v>6283.179999999999</v>
      </c>
    </row>
    <row r="10" spans="1:4" ht="13.5">
      <c r="A10" t="s">
        <v>37</v>
      </c>
      <c r="C10" t="s">
        <v>19</v>
      </c>
      <c r="D10" s="1">
        <f>F6/(1+C8*C8*C5*C5*F6*F6)</f>
        <v>679.9875869697632</v>
      </c>
    </row>
    <row r="11" spans="1:4" ht="13.5">
      <c r="A11" t="s">
        <v>38</v>
      </c>
      <c r="C11" t="s">
        <v>0</v>
      </c>
      <c r="D11" s="1">
        <f>C8*C5*F6*F6/(1+C8*C8*C5*C5*F6*F6)</f>
        <v>2.9052893965537403</v>
      </c>
    </row>
    <row r="12" spans="1:4" ht="13.5">
      <c r="A12" t="s">
        <v>39</v>
      </c>
      <c r="C12" t="s">
        <v>20</v>
      </c>
      <c r="D12" s="1">
        <f>F5/(1+C8*C8*C4*C4*F5*F5)</f>
        <v>0</v>
      </c>
    </row>
    <row r="13" spans="1:4" ht="13.5">
      <c r="A13" t="s">
        <v>40</v>
      </c>
      <c r="C13" t="s">
        <v>0</v>
      </c>
      <c r="D13" s="1">
        <f>C8*C4*F5*F5/(1+C8*C8*C4*C4*F5*F5)</f>
        <v>0</v>
      </c>
    </row>
    <row r="14" spans="1:4" ht="13.5">
      <c r="A14" t="s">
        <v>41</v>
      </c>
      <c r="C14" t="s">
        <v>21</v>
      </c>
      <c r="D14" s="1">
        <f>F4/(1+C8*C8*C3*C3*F4*F4)</f>
        <v>32052.121707993814</v>
      </c>
    </row>
    <row r="15" spans="1:4" ht="13.5">
      <c r="A15" t="s">
        <v>42</v>
      </c>
      <c r="C15" t="s">
        <v>23</v>
      </c>
      <c r="D15" s="1">
        <f>C8*C3*F4*F4/(1+C8*C8*C3*C3*F4*F4)</f>
        <v>14922.943430426532</v>
      </c>
    </row>
    <row r="16" spans="1:4" ht="13.5">
      <c r="A16" t="s">
        <v>44</v>
      </c>
      <c r="C16" t="s">
        <v>45</v>
      </c>
      <c r="D16" s="1">
        <f>(F3+C8*C8*C2*C2*F2*F3*(F2+F3))/(1+C8*C8*C2*C2*(F2+F3)*(F2+F3))</f>
        <v>1162.6517685163697</v>
      </c>
    </row>
    <row r="17" spans="1:4" ht="13.5">
      <c r="A17" t="s">
        <v>43</v>
      </c>
      <c r="C17" t="s">
        <v>46</v>
      </c>
      <c r="D17" s="1">
        <f>(C8*C2*F3*F3)/(1+C8*C8*C2*C2*(F2+F3)*(F2+F3))</f>
        <v>23347.260483145757</v>
      </c>
    </row>
    <row r="18" spans="1:4" ht="13.5">
      <c r="A18" t="s">
        <v>47</v>
      </c>
      <c r="C18" t="s">
        <v>48</v>
      </c>
      <c r="D18" s="1">
        <f>D10+D12+D14+D16+F1</f>
        <v>34894.76106347995</v>
      </c>
    </row>
    <row r="19" spans="1:4" ht="13.5">
      <c r="A19" t="s">
        <v>49</v>
      </c>
      <c r="C19" t="s">
        <v>50</v>
      </c>
      <c r="D19" s="1">
        <f>D11+D13+D15+D17+1/(C8*C1)</f>
        <v>39334.14305313177</v>
      </c>
    </row>
    <row r="20" ht="13.5">
      <c r="D20" s="1"/>
    </row>
    <row r="21" spans="1:4" ht="13.5">
      <c r="A21" t="s">
        <v>51</v>
      </c>
      <c r="C21" t="s">
        <v>13</v>
      </c>
      <c r="D21" s="1">
        <f>(D10*D18+D11*D19)/(D18*D18+D19*D19)</f>
        <v>0.008623450601137084</v>
      </c>
    </row>
    <row r="22" spans="1:4" ht="13.5">
      <c r="A22" t="s">
        <v>52</v>
      </c>
      <c r="C22" t="s">
        <v>14</v>
      </c>
      <c r="D22" s="1">
        <f>(D10*D19-D11*D18)/(D18*D18+D19*D19)</f>
        <v>0.009637284793221915</v>
      </c>
    </row>
    <row r="23" ht="13.5">
      <c r="D23" s="1"/>
    </row>
    <row r="24" spans="1:4" ht="13.5">
      <c r="A24" t="s">
        <v>53</v>
      </c>
      <c r="D24" s="1">
        <f>+SQRT(D21*D21+D22*D22)</f>
        <v>0.012932175318016607</v>
      </c>
    </row>
    <row r="25" ht="13.5">
      <c r="D25" s="1"/>
    </row>
    <row r="26" spans="1:4" ht="13.5">
      <c r="A26" t="s">
        <v>54</v>
      </c>
      <c r="C26" t="s">
        <v>15</v>
      </c>
      <c r="D26" s="1">
        <f>20*LOG(D24)</f>
        <v>-37.76656832814578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7" sqref="A27"/>
    </sheetView>
  </sheetViews>
  <sheetFormatPr defaultColWidth="9.00390625" defaultRowHeight="13.5"/>
  <cols>
    <col min="1" max="1" width="45.50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30</v>
      </c>
      <c r="B1" t="s">
        <v>1</v>
      </c>
      <c r="C1" s="1">
        <f>results!F1</f>
        <v>1.5E-07</v>
      </c>
      <c r="D1" t="s">
        <v>4</v>
      </c>
      <c r="E1" t="s">
        <v>6</v>
      </c>
      <c r="F1" s="1">
        <f>results!I1</f>
        <v>1000</v>
      </c>
      <c r="G1" t="s">
        <v>5</v>
      </c>
    </row>
    <row r="2" spans="1:7" ht="13.5">
      <c r="A2" s="2" t="s">
        <v>28</v>
      </c>
      <c r="B2" t="s">
        <v>2</v>
      </c>
      <c r="C2" s="1">
        <f>results!F2</f>
        <v>6.8E-09</v>
      </c>
      <c r="D2" t="s">
        <v>4</v>
      </c>
      <c r="E2" t="s">
        <v>7</v>
      </c>
      <c r="F2" s="1">
        <f>results!I2</f>
        <v>0</v>
      </c>
      <c r="G2" t="s">
        <v>5</v>
      </c>
    </row>
    <row r="3" spans="1:7" ht="13.5">
      <c r="A3" s="2" t="s">
        <v>29</v>
      </c>
      <c r="B3" t="s">
        <v>3</v>
      </c>
      <c r="C3" s="1">
        <f>results!F3</f>
        <v>1.9E-09</v>
      </c>
      <c r="D3" t="s">
        <v>4</v>
      </c>
      <c r="E3" t="s">
        <v>8</v>
      </c>
      <c r="F3" s="1">
        <f>results!I3</f>
        <v>470000</v>
      </c>
      <c r="G3" t="s">
        <v>5</v>
      </c>
    </row>
    <row r="4" spans="1:7" ht="13.5">
      <c r="A4" s="2" t="s">
        <v>31</v>
      </c>
      <c r="B4" t="s">
        <v>33</v>
      </c>
      <c r="C4" s="1">
        <f>results!F4</f>
        <v>0</v>
      </c>
      <c r="D4" t="s">
        <v>4</v>
      </c>
      <c r="E4" t="s">
        <v>9</v>
      </c>
      <c r="F4" s="1">
        <f>results!I4</f>
        <v>39000</v>
      </c>
      <c r="G4" t="s">
        <v>5</v>
      </c>
    </row>
    <row r="5" spans="1:7" ht="13.5">
      <c r="A5" s="2" t="s">
        <v>32</v>
      </c>
      <c r="B5" t="s">
        <v>34</v>
      </c>
      <c r="C5" s="1">
        <f>results!F5</f>
        <v>1E-09</v>
      </c>
      <c r="D5" t="s">
        <v>4</v>
      </c>
      <c r="E5" s="2" t="s">
        <v>35</v>
      </c>
      <c r="F5" s="1">
        <f>results!I5</f>
        <v>0</v>
      </c>
      <c r="G5" t="s">
        <v>5</v>
      </c>
    </row>
    <row r="6" spans="1:7" ht="13.5">
      <c r="A6" s="2"/>
      <c r="E6" s="2" t="s">
        <v>36</v>
      </c>
      <c r="F6" s="1">
        <f>results!I6</f>
        <v>680</v>
      </c>
      <c r="G6" t="s">
        <v>5</v>
      </c>
    </row>
    <row r="7" spans="2:4" ht="13.5">
      <c r="B7" t="s">
        <v>10</v>
      </c>
      <c r="C7">
        <v>800</v>
      </c>
      <c r="D7" t="s">
        <v>11</v>
      </c>
    </row>
    <row r="8" spans="2:3" ht="13.5">
      <c r="B8" t="s">
        <v>12</v>
      </c>
      <c r="C8">
        <f>2*3.14159*C7</f>
        <v>5026.544</v>
      </c>
    </row>
    <row r="10" spans="1:4" ht="13.5">
      <c r="A10" t="s">
        <v>37</v>
      </c>
      <c r="C10" t="s">
        <v>19</v>
      </c>
      <c r="D10" s="1">
        <f>F6/(1+C8*C8*C5*C5*F6*F6)</f>
        <v>679.992055608441</v>
      </c>
    </row>
    <row r="11" spans="1:4" ht="13.5">
      <c r="A11" t="s">
        <v>38</v>
      </c>
      <c r="C11" t="s">
        <v>0</v>
      </c>
      <c r="D11" s="1">
        <f>C8*C5*F6*F6/(1+C8*C8*C5*C5*F6*F6)</f>
        <v>2.3242467912730675</v>
      </c>
    </row>
    <row r="12" spans="1:4" ht="13.5">
      <c r="A12" t="s">
        <v>39</v>
      </c>
      <c r="C12" t="s">
        <v>20</v>
      </c>
      <c r="D12" s="1">
        <f>F5/(1+C8*C8*C4*C4*F5*F5)</f>
        <v>0</v>
      </c>
    </row>
    <row r="13" spans="1:4" ht="13.5">
      <c r="A13" t="s">
        <v>40</v>
      </c>
      <c r="C13" t="s">
        <v>0</v>
      </c>
      <c r="D13" s="1">
        <f>C8*C4*F5*F5/(1+C8*C8*C4*C4*F5*F5)</f>
        <v>0</v>
      </c>
    </row>
    <row r="14" spans="1:4" ht="13.5">
      <c r="A14" t="s">
        <v>41</v>
      </c>
      <c r="C14" t="s">
        <v>21</v>
      </c>
      <c r="D14" s="1">
        <f>F4/(1+C8*C8*C3*C3*F4*F4)</f>
        <v>34248.632445524505</v>
      </c>
    </row>
    <row r="15" spans="1:4" ht="13.5">
      <c r="A15" t="s">
        <v>42</v>
      </c>
      <c r="C15" t="s">
        <v>23</v>
      </c>
      <c r="D15" s="1">
        <f>C8*C3*F4*F4/(1+C8*C8*C3*C3*F4*F4)</f>
        <v>12756.48231240971</v>
      </c>
    </row>
    <row r="16" spans="1:4" ht="13.5">
      <c r="A16" t="s">
        <v>44</v>
      </c>
      <c r="C16" t="s">
        <v>45</v>
      </c>
      <c r="D16" s="1">
        <f>(F3+C8*C8*C2*C2*F2*F3*(F2+F3))/(1+C8*C8*C2*C2*(F2+F3)*(F2+F3))</f>
        <v>1814.1190932338982</v>
      </c>
    </row>
    <row r="17" spans="1:4" ht="13.5">
      <c r="A17" t="s">
        <v>43</v>
      </c>
      <c r="C17" t="s">
        <v>46</v>
      </c>
      <c r="D17" s="1">
        <f>(C8*C2*F3*F3)/(1+C8*C8*C2*C2*(F2+F3)*(F2+F3))</f>
        <v>29143.523221043408</v>
      </c>
    </row>
    <row r="18" spans="1:4" ht="13.5">
      <c r="A18" t="s">
        <v>47</v>
      </c>
      <c r="C18" t="s">
        <v>48</v>
      </c>
      <c r="D18" s="1">
        <f>D10+D12+D14+D16+F1</f>
        <v>37742.743594366846</v>
      </c>
    </row>
    <row r="19" spans="1:4" ht="13.5">
      <c r="A19" t="s">
        <v>49</v>
      </c>
      <c r="C19" t="s">
        <v>50</v>
      </c>
      <c r="D19" s="1">
        <f>D11+D13+D15+D17+1/(C8*C1)</f>
        <v>43228.62209294805</v>
      </c>
    </row>
    <row r="20" ht="13.5">
      <c r="D20" s="1"/>
    </row>
    <row r="21" spans="1:4" ht="13.5">
      <c r="A21" t="s">
        <v>51</v>
      </c>
      <c r="C21" t="s">
        <v>13</v>
      </c>
      <c r="D21" s="1">
        <f>(D10*D18+D11*D19)/(D18*D18+D19*D19)</f>
        <v>0.007823702510731315</v>
      </c>
    </row>
    <row r="22" spans="1:4" ht="13.5">
      <c r="A22" t="s">
        <v>52</v>
      </c>
      <c r="C22" t="s">
        <v>14</v>
      </c>
      <c r="D22" s="1">
        <f>(D10*D19-D11*D18)/(D18*D18+D19*D19)</f>
        <v>0.00889929031187099</v>
      </c>
    </row>
    <row r="23" ht="13.5">
      <c r="D23" s="1"/>
    </row>
    <row r="24" spans="1:4" ht="13.5">
      <c r="A24" t="s">
        <v>53</v>
      </c>
      <c r="D24" s="1">
        <f>+SQRT(D21*D21+D22*D22)</f>
        <v>0.011849375048135843</v>
      </c>
    </row>
    <row r="25" ht="13.5">
      <c r="D25" s="1"/>
    </row>
    <row r="26" spans="1:4" ht="13.5">
      <c r="A26" t="s">
        <v>54</v>
      </c>
      <c r="C26" t="s">
        <v>15</v>
      </c>
      <c r="D26" s="1">
        <f>20*LOG(D24)</f>
        <v>-38.526091086416415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9" sqref="A29"/>
    </sheetView>
  </sheetViews>
  <sheetFormatPr defaultColWidth="9.00390625" defaultRowHeight="13.5"/>
  <cols>
    <col min="1" max="1" width="46.50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30</v>
      </c>
      <c r="B1" t="s">
        <v>1</v>
      </c>
      <c r="C1" s="1">
        <f>results!F1</f>
        <v>1.5E-07</v>
      </c>
      <c r="D1" t="s">
        <v>4</v>
      </c>
      <c r="E1" t="s">
        <v>6</v>
      </c>
      <c r="F1" s="1">
        <f>results!I1</f>
        <v>1000</v>
      </c>
      <c r="G1" t="s">
        <v>5</v>
      </c>
    </row>
    <row r="2" spans="1:7" ht="13.5">
      <c r="A2" s="2" t="s">
        <v>28</v>
      </c>
      <c r="B2" t="s">
        <v>2</v>
      </c>
      <c r="C2" s="1">
        <f>results!F2</f>
        <v>6.8E-09</v>
      </c>
      <c r="D2" t="s">
        <v>4</v>
      </c>
      <c r="E2" t="s">
        <v>7</v>
      </c>
      <c r="F2" s="1">
        <f>results!I2</f>
        <v>0</v>
      </c>
      <c r="G2" t="s">
        <v>5</v>
      </c>
    </row>
    <row r="3" spans="1:7" ht="13.5">
      <c r="A3" s="2" t="s">
        <v>29</v>
      </c>
      <c r="B3" t="s">
        <v>3</v>
      </c>
      <c r="C3" s="1">
        <f>results!F3</f>
        <v>1.9E-09</v>
      </c>
      <c r="D3" t="s">
        <v>4</v>
      </c>
      <c r="E3" t="s">
        <v>8</v>
      </c>
      <c r="F3" s="1">
        <f>results!I3</f>
        <v>470000</v>
      </c>
      <c r="G3" t="s">
        <v>5</v>
      </c>
    </row>
    <row r="4" spans="1:7" ht="13.5">
      <c r="A4" s="2" t="s">
        <v>31</v>
      </c>
      <c r="B4" t="s">
        <v>33</v>
      </c>
      <c r="C4" s="1">
        <f>results!F4</f>
        <v>0</v>
      </c>
      <c r="D4" t="s">
        <v>4</v>
      </c>
      <c r="E4" t="s">
        <v>9</v>
      </c>
      <c r="F4" s="1">
        <f>results!I4</f>
        <v>39000</v>
      </c>
      <c r="G4" t="s">
        <v>5</v>
      </c>
    </row>
    <row r="5" spans="1:7" ht="13.5">
      <c r="A5" s="2" t="s">
        <v>32</v>
      </c>
      <c r="B5" t="s">
        <v>34</v>
      </c>
      <c r="C5" s="1">
        <f>results!F5</f>
        <v>1E-09</v>
      </c>
      <c r="D5" t="s">
        <v>4</v>
      </c>
      <c r="E5" s="2" t="s">
        <v>35</v>
      </c>
      <c r="F5" s="1">
        <f>results!I5</f>
        <v>0</v>
      </c>
      <c r="G5" t="s">
        <v>5</v>
      </c>
    </row>
    <row r="6" spans="1:7" ht="13.5">
      <c r="A6" s="2"/>
      <c r="E6" s="2" t="s">
        <v>36</v>
      </c>
      <c r="F6" s="1">
        <f>results!I6</f>
        <v>680</v>
      </c>
      <c r="G6" t="s">
        <v>5</v>
      </c>
    </row>
    <row r="7" spans="2:4" ht="13.5">
      <c r="B7" t="s">
        <v>10</v>
      </c>
      <c r="C7">
        <v>400</v>
      </c>
      <c r="D7" t="s">
        <v>11</v>
      </c>
    </row>
    <row r="8" spans="2:3" ht="13.5">
      <c r="B8" t="s">
        <v>12</v>
      </c>
      <c r="C8">
        <f>2*3.14159*C7</f>
        <v>2513.272</v>
      </c>
    </row>
    <row r="10" spans="1:4" ht="13.5">
      <c r="A10" t="s">
        <v>37</v>
      </c>
      <c r="C10" t="s">
        <v>19</v>
      </c>
      <c r="D10" s="1">
        <f>F6/(1+C8*C8*C5*C5*F6*F6)</f>
        <v>679.9980138847075</v>
      </c>
    </row>
    <row r="11" spans="1:4" ht="13.5">
      <c r="A11" t="s">
        <v>38</v>
      </c>
      <c r="C11" t="s">
        <v>0</v>
      </c>
      <c r="D11" s="1">
        <f>C8*C5*F6*F6/(1+C8*C8*C5*C5*F6*F6)</f>
        <v>1.1621335784793918</v>
      </c>
    </row>
    <row r="12" spans="1:4" ht="13.5">
      <c r="A12" t="s">
        <v>39</v>
      </c>
      <c r="C12" t="s">
        <v>20</v>
      </c>
      <c r="D12" s="1">
        <f>F5/(1+C8*C8*C4*C4*F5*F5)</f>
        <v>0</v>
      </c>
    </row>
    <row r="13" spans="1:4" ht="13.5">
      <c r="A13" t="s">
        <v>40</v>
      </c>
      <c r="C13" t="s">
        <v>0</v>
      </c>
      <c r="D13" s="1">
        <f>C8*C4*F5*F5/(1+C8*C8*C4*C4*F5*F5)</f>
        <v>0</v>
      </c>
    </row>
    <row r="14" spans="1:4" ht="13.5">
      <c r="A14" t="s">
        <v>41</v>
      </c>
      <c r="C14" t="s">
        <v>21</v>
      </c>
      <c r="D14" s="1">
        <f>F4/(1+C8*C8*C3*C3*F4*F4)</f>
        <v>37692.70759784641</v>
      </c>
    </row>
    <row r="15" spans="1:4" ht="13.5">
      <c r="A15" t="s">
        <v>42</v>
      </c>
      <c r="C15" t="s">
        <v>23</v>
      </c>
      <c r="D15" s="1">
        <f>C8*C3*F4*F4/(1+C8*C8*C3*C3*F4*F4)</f>
        <v>7019.64317179023</v>
      </c>
    </row>
    <row r="16" spans="1:4" ht="13.5">
      <c r="A16" t="s">
        <v>44</v>
      </c>
      <c r="C16" t="s">
        <v>45</v>
      </c>
      <c r="D16" s="1">
        <f>(F3+C8*C8*C2*C2*F2*F3*(F2+F3))/(1+C8*C8*C2*C2*(F2+F3)*(F2+F3))</f>
        <v>7173.411966896574</v>
      </c>
    </row>
    <row r="17" spans="1:4" ht="13.5">
      <c r="A17" t="s">
        <v>43</v>
      </c>
      <c r="C17" t="s">
        <v>46</v>
      </c>
      <c r="D17" s="1">
        <f>(C8*C2*F3*F3)/(1+C8*C8*C2*C2*(F2+F3)*(F2+F3))</f>
        <v>57619.838469008006</v>
      </c>
    </row>
    <row r="18" spans="1:4" ht="13.5">
      <c r="A18" t="s">
        <v>47</v>
      </c>
      <c r="C18" t="s">
        <v>48</v>
      </c>
      <c r="D18" s="1">
        <f>D10+D12+D14+D16+F1</f>
        <v>46546.117578627694</v>
      </c>
    </row>
    <row r="19" spans="1:4" ht="13.5">
      <c r="A19" t="s">
        <v>49</v>
      </c>
      <c r="C19" t="s">
        <v>50</v>
      </c>
      <c r="D19" s="1">
        <f>D11+D13+D15+D17+1/(C8*C1)</f>
        <v>67293.22839978403</v>
      </c>
    </row>
    <row r="20" ht="13.5">
      <c r="D20" s="1"/>
    </row>
    <row r="21" spans="1:4" ht="13.5">
      <c r="A21" t="s">
        <v>51</v>
      </c>
      <c r="C21" t="s">
        <v>13</v>
      </c>
      <c r="D21" s="1">
        <f>(D10*D18+D11*D19)/(D18*D18+D19*D19)</f>
        <v>0.004739335628519798</v>
      </c>
    </row>
    <row r="22" spans="1:4" ht="13.5">
      <c r="A22" t="s">
        <v>52</v>
      </c>
      <c r="C22" t="s">
        <v>14</v>
      </c>
      <c r="D22" s="1">
        <f>(D10*D19-D11*D18)/(D18*D18+D19*D19)</f>
        <v>0.006826843523478804</v>
      </c>
    </row>
    <row r="23" ht="13.5">
      <c r="D23" s="1"/>
    </row>
    <row r="24" spans="1:4" ht="13.5">
      <c r="A24" t="s">
        <v>53</v>
      </c>
      <c r="D24" s="1">
        <f>+SQRT(D21*D21+D22*D22)</f>
        <v>0.008310661507595025</v>
      </c>
    </row>
    <row r="25" ht="13.5">
      <c r="D25" s="1"/>
    </row>
    <row r="26" spans="1:4" ht="13.5">
      <c r="A26" t="s">
        <v>54</v>
      </c>
      <c r="C26" t="s">
        <v>15</v>
      </c>
      <c r="D26" s="1">
        <f>20*LOG(D24)</f>
        <v>-41.60728812199718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8" sqref="A28"/>
    </sheetView>
  </sheetViews>
  <sheetFormatPr defaultColWidth="9.00390625" defaultRowHeight="13.5"/>
  <cols>
    <col min="1" max="1" width="46.37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30</v>
      </c>
      <c r="B1" t="s">
        <v>1</v>
      </c>
      <c r="C1" s="1">
        <f>results!F1</f>
        <v>1.5E-07</v>
      </c>
      <c r="D1" t="s">
        <v>4</v>
      </c>
      <c r="E1" t="s">
        <v>6</v>
      </c>
      <c r="F1" s="1">
        <f>results!I1</f>
        <v>1000</v>
      </c>
      <c r="G1" t="s">
        <v>5</v>
      </c>
    </row>
    <row r="2" spans="1:7" ht="13.5">
      <c r="A2" s="2" t="s">
        <v>28</v>
      </c>
      <c r="B2" t="s">
        <v>2</v>
      </c>
      <c r="C2" s="1">
        <f>results!F2</f>
        <v>6.8E-09</v>
      </c>
      <c r="D2" t="s">
        <v>4</v>
      </c>
      <c r="E2" t="s">
        <v>7</v>
      </c>
      <c r="F2" s="1">
        <f>results!I2</f>
        <v>0</v>
      </c>
      <c r="G2" t="s">
        <v>5</v>
      </c>
    </row>
    <row r="3" spans="1:7" ht="13.5">
      <c r="A3" s="2" t="s">
        <v>29</v>
      </c>
      <c r="B3" t="s">
        <v>3</v>
      </c>
      <c r="C3" s="1">
        <f>results!F3</f>
        <v>1.9E-09</v>
      </c>
      <c r="D3" t="s">
        <v>4</v>
      </c>
      <c r="E3" t="s">
        <v>8</v>
      </c>
      <c r="F3" s="1">
        <f>results!I3</f>
        <v>470000</v>
      </c>
      <c r="G3" t="s">
        <v>5</v>
      </c>
    </row>
    <row r="4" spans="1:7" ht="13.5">
      <c r="A4" s="2" t="s">
        <v>31</v>
      </c>
      <c r="B4" t="s">
        <v>33</v>
      </c>
      <c r="C4" s="1">
        <f>results!F4</f>
        <v>0</v>
      </c>
      <c r="D4" t="s">
        <v>4</v>
      </c>
      <c r="E4" t="s">
        <v>9</v>
      </c>
      <c r="F4" s="1">
        <f>results!I4</f>
        <v>39000</v>
      </c>
      <c r="G4" t="s">
        <v>5</v>
      </c>
    </row>
    <row r="5" spans="1:7" ht="13.5">
      <c r="A5" s="2" t="s">
        <v>32</v>
      </c>
      <c r="B5" t="s">
        <v>34</v>
      </c>
      <c r="C5" s="1">
        <f>results!F5</f>
        <v>1E-09</v>
      </c>
      <c r="D5" t="s">
        <v>4</v>
      </c>
      <c r="E5" s="2" t="s">
        <v>35</v>
      </c>
      <c r="F5" s="1">
        <f>results!I5</f>
        <v>0</v>
      </c>
      <c r="G5" t="s">
        <v>5</v>
      </c>
    </row>
    <row r="6" spans="1:7" ht="13.5">
      <c r="A6" s="2"/>
      <c r="E6" s="2" t="s">
        <v>36</v>
      </c>
      <c r="F6" s="1">
        <f>results!I6</f>
        <v>680</v>
      </c>
      <c r="G6" t="s">
        <v>5</v>
      </c>
    </row>
    <row r="7" spans="2:4" ht="13.5">
      <c r="B7" t="s">
        <v>10</v>
      </c>
      <c r="C7">
        <v>200</v>
      </c>
      <c r="D7" t="s">
        <v>11</v>
      </c>
    </row>
    <row r="8" spans="2:3" ht="13.5">
      <c r="B8" t="s">
        <v>12</v>
      </c>
      <c r="C8">
        <f>2*3.14159*C7</f>
        <v>1256.636</v>
      </c>
    </row>
    <row r="10" spans="1:4" ht="13.5">
      <c r="A10" t="s">
        <v>37</v>
      </c>
      <c r="C10" t="s">
        <v>19</v>
      </c>
      <c r="D10" s="1">
        <f>F6/(1+C8*C8*C5*C5*F6*F6)</f>
        <v>679.9995034700892</v>
      </c>
    </row>
    <row r="11" spans="1:4" ht="13.5">
      <c r="A11" t="s">
        <v>38</v>
      </c>
      <c r="C11" t="s">
        <v>0</v>
      </c>
      <c r="D11" s="1">
        <f>C8*C5*F6*F6/(1+C8*C8*C5*C5*F6*F6)</f>
        <v>0.5810680621089945</v>
      </c>
    </row>
    <row r="12" spans="1:4" ht="13.5">
      <c r="A12" t="s">
        <v>39</v>
      </c>
      <c r="C12" t="s">
        <v>20</v>
      </c>
      <c r="D12" s="1">
        <f>F5/(1+C8*C8*C4*C4*F5*F5)</f>
        <v>0</v>
      </c>
    </row>
    <row r="13" spans="1:4" ht="13.5">
      <c r="A13" t="s">
        <v>40</v>
      </c>
      <c r="C13" t="s">
        <v>0</v>
      </c>
      <c r="D13" s="1">
        <f>C8*C4*F5*F5/(1+C8*C8*C4*C4*F5*F5)</f>
        <v>0</v>
      </c>
    </row>
    <row r="14" spans="1:4" ht="13.5">
      <c r="A14" t="s">
        <v>41</v>
      </c>
      <c r="C14" t="s">
        <v>21</v>
      </c>
      <c r="D14" s="1">
        <f>F4/(1+C8*C8*C3*C3*F4*F4)</f>
        <v>38664.74859928929</v>
      </c>
    </row>
    <row r="15" spans="1:4" ht="13.5">
      <c r="A15" t="s">
        <v>42</v>
      </c>
      <c r="C15" t="s">
        <v>23</v>
      </c>
      <c r="D15" s="1">
        <f>C8*C3*F4*F4/(1+C8*C8*C3*C3*F4*F4)</f>
        <v>3600.334863042502</v>
      </c>
    </row>
    <row r="16" spans="1:4" ht="13.5">
      <c r="A16" t="s">
        <v>44</v>
      </c>
      <c r="C16" t="s">
        <v>45</v>
      </c>
      <c r="D16" s="1">
        <f>(F3+C8*C8*C2*C2*F2*F3*(F2+F3))/(1+C8*C8*C2*C2*(F2+F3)*(F2+F3))</f>
        <v>27437.353567046972</v>
      </c>
    </row>
    <row r="17" spans="1:4" ht="13.5">
      <c r="A17" t="s">
        <v>43</v>
      </c>
      <c r="C17" t="s">
        <v>46</v>
      </c>
      <c r="D17" s="1">
        <f>(C8*C2*F3*F3)/(1+C8*C8*C2*C2*(F2+F3)*(F2+F3))</f>
        <v>110194.13689370651</v>
      </c>
    </row>
    <row r="18" spans="1:4" ht="13.5">
      <c r="A18" t="s">
        <v>47</v>
      </c>
      <c r="C18" t="s">
        <v>48</v>
      </c>
      <c r="D18" s="1">
        <f>D10+D12+D14+D16+F1</f>
        <v>67782.10166980635</v>
      </c>
    </row>
    <row r="19" spans="1:4" ht="13.5">
      <c r="A19" t="s">
        <v>49</v>
      </c>
      <c r="C19" t="s">
        <v>50</v>
      </c>
      <c r="D19" s="1">
        <f>D11+D13+D15+D17+1/(C8*C1)</f>
        <v>119100.22207562573</v>
      </c>
    </row>
    <row r="20" ht="13.5">
      <c r="D20" s="1"/>
    </row>
    <row r="21" spans="1:4" ht="13.5">
      <c r="A21" t="s">
        <v>51</v>
      </c>
      <c r="C21" t="s">
        <v>13</v>
      </c>
      <c r="D21" s="1">
        <f>(D10*D18+D11*D19)/(D18*D18+D19*D19)</f>
        <v>0.0024580820000925773</v>
      </c>
    </row>
    <row r="22" spans="1:4" ht="13.5">
      <c r="A22" t="s">
        <v>52</v>
      </c>
      <c r="C22" t="s">
        <v>14</v>
      </c>
      <c r="D22" s="1">
        <f>(D10*D19-D11*D18)/(D18*D18+D19*D19)</f>
        <v>0.004310533855269437</v>
      </c>
    </row>
    <row r="23" ht="13.5">
      <c r="D23" s="1"/>
    </row>
    <row r="24" spans="1:4" ht="13.5">
      <c r="A24" t="s">
        <v>53</v>
      </c>
      <c r="D24" s="1">
        <f>+SQRT(D21*D21+D22*D22)</f>
        <v>0.004962143613057075</v>
      </c>
    </row>
    <row r="25" ht="13.5">
      <c r="D25" s="1"/>
    </row>
    <row r="26" spans="1:4" ht="13.5">
      <c r="A26" t="s">
        <v>54</v>
      </c>
      <c r="C26" t="s">
        <v>15</v>
      </c>
      <c r="D26" s="1">
        <f>20*LOG(D24)</f>
        <v>-46.08661341290193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7" sqref="A27"/>
    </sheetView>
  </sheetViews>
  <sheetFormatPr defaultColWidth="9.00390625" defaultRowHeight="13.5"/>
  <cols>
    <col min="1" max="1" width="47.1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30</v>
      </c>
      <c r="B1" t="s">
        <v>1</v>
      </c>
      <c r="C1" s="1">
        <f>results!F1</f>
        <v>1.5E-07</v>
      </c>
      <c r="D1" t="s">
        <v>4</v>
      </c>
      <c r="E1" t="s">
        <v>6</v>
      </c>
      <c r="F1" s="1">
        <f>results!I1</f>
        <v>1000</v>
      </c>
      <c r="G1" t="s">
        <v>5</v>
      </c>
    </row>
    <row r="2" spans="1:7" ht="13.5">
      <c r="A2" s="2" t="s">
        <v>28</v>
      </c>
      <c r="B2" t="s">
        <v>2</v>
      </c>
      <c r="C2" s="1">
        <f>results!F2</f>
        <v>6.8E-09</v>
      </c>
      <c r="D2" t="s">
        <v>4</v>
      </c>
      <c r="E2" t="s">
        <v>7</v>
      </c>
      <c r="F2" s="1">
        <f>results!I2</f>
        <v>0</v>
      </c>
      <c r="G2" t="s">
        <v>5</v>
      </c>
    </row>
    <row r="3" spans="1:7" ht="13.5">
      <c r="A3" s="2" t="s">
        <v>29</v>
      </c>
      <c r="B3" t="s">
        <v>3</v>
      </c>
      <c r="C3" s="1">
        <f>results!F3</f>
        <v>1.9E-09</v>
      </c>
      <c r="D3" t="s">
        <v>4</v>
      </c>
      <c r="E3" t="s">
        <v>8</v>
      </c>
      <c r="F3" s="1">
        <f>results!I3</f>
        <v>470000</v>
      </c>
      <c r="G3" t="s">
        <v>5</v>
      </c>
    </row>
    <row r="4" spans="1:7" ht="13.5">
      <c r="A4" s="2" t="s">
        <v>31</v>
      </c>
      <c r="B4" t="s">
        <v>33</v>
      </c>
      <c r="C4" s="1">
        <f>results!F4</f>
        <v>0</v>
      </c>
      <c r="D4" t="s">
        <v>4</v>
      </c>
      <c r="E4" t="s">
        <v>9</v>
      </c>
      <c r="F4" s="1">
        <f>results!I4</f>
        <v>39000</v>
      </c>
      <c r="G4" t="s">
        <v>5</v>
      </c>
    </row>
    <row r="5" spans="1:7" ht="13.5">
      <c r="A5" s="2" t="s">
        <v>32</v>
      </c>
      <c r="B5" t="s">
        <v>34</v>
      </c>
      <c r="C5" s="1">
        <f>results!F5</f>
        <v>1E-09</v>
      </c>
      <c r="D5" t="s">
        <v>4</v>
      </c>
      <c r="E5" s="2" t="s">
        <v>35</v>
      </c>
      <c r="F5" s="1">
        <f>results!I5</f>
        <v>0</v>
      </c>
      <c r="G5" t="s">
        <v>5</v>
      </c>
    </row>
    <row r="6" spans="1:7" ht="13.5">
      <c r="A6" s="2"/>
      <c r="E6" s="2" t="s">
        <v>36</v>
      </c>
      <c r="F6" s="1">
        <f>results!I6</f>
        <v>680</v>
      </c>
      <c r="G6" t="s">
        <v>5</v>
      </c>
    </row>
    <row r="7" spans="2:4" ht="13.5">
      <c r="B7" t="s">
        <v>10</v>
      </c>
      <c r="C7">
        <v>100</v>
      </c>
      <c r="D7" t="s">
        <v>11</v>
      </c>
    </row>
    <row r="8" spans="2:3" ht="13.5">
      <c r="B8" t="s">
        <v>12</v>
      </c>
      <c r="C8">
        <f>2*3.14159*C7</f>
        <v>628.318</v>
      </c>
    </row>
    <row r="10" spans="1:4" ht="13.5">
      <c r="A10" t="s">
        <v>37</v>
      </c>
      <c r="C10" t="s">
        <v>19</v>
      </c>
      <c r="D10" s="1">
        <f>F6/(1+C8*C8*C5*C5*F6*F6)</f>
        <v>679.9998758674543</v>
      </c>
    </row>
    <row r="11" spans="1:4" ht="13.5">
      <c r="A11" t="s">
        <v>38</v>
      </c>
      <c r="C11" t="s">
        <v>0</v>
      </c>
      <c r="D11" s="1">
        <f>C8*C5*F6*F6/(1+C8*C8*C5*C5*F6*F6)</f>
        <v>0.29053419016359533</v>
      </c>
    </row>
    <row r="12" spans="1:4" ht="13.5">
      <c r="A12" t="s">
        <v>39</v>
      </c>
      <c r="C12" t="s">
        <v>20</v>
      </c>
      <c r="D12" s="1">
        <f>F5/(1+C8*C8*C4*C4*F5*F5)</f>
        <v>0</v>
      </c>
    </row>
    <row r="13" spans="1:4" ht="13.5">
      <c r="A13" t="s">
        <v>40</v>
      </c>
      <c r="C13" t="s">
        <v>0</v>
      </c>
      <c r="D13" s="1">
        <f>C8*C4*F5*F5/(1+C8*C8*C4*C4*F5*F5)</f>
        <v>0</v>
      </c>
    </row>
    <row r="14" spans="1:4" ht="13.5">
      <c r="A14" t="s">
        <v>41</v>
      </c>
      <c r="C14" t="s">
        <v>21</v>
      </c>
      <c r="D14" s="1">
        <f>F4/(1+C8*C8*C3*C3*F4*F4)</f>
        <v>38915.64329010789</v>
      </c>
    </row>
    <row r="15" spans="1:4" ht="13.5">
      <c r="A15" t="s">
        <v>42</v>
      </c>
      <c r="C15" t="s">
        <v>23</v>
      </c>
      <c r="D15" s="1">
        <f>C8*C3*F4*F4/(1+C8*C8*C3*C3*F4*F4)</f>
        <v>1811.848677811872</v>
      </c>
    </row>
    <row r="16" spans="1:4" ht="13.5">
      <c r="A16" t="s">
        <v>44</v>
      </c>
      <c r="C16" t="s">
        <v>45</v>
      </c>
      <c r="D16" s="1">
        <f>(F3+C8*C8*C2*C2*F2*F3*(F2+F3))/(1+C8*C8*C2*C2*(F2+F3)*(F2+F3))</f>
        <v>93393.26148439791</v>
      </c>
    </row>
    <row r="17" spans="1:4" ht="13.5">
      <c r="A17" t="s">
        <v>43</v>
      </c>
      <c r="C17" t="s">
        <v>46</v>
      </c>
      <c r="D17" s="1">
        <f>(C8*C2*F3*F3)/(1+C8*C8*C2*C2*(F2+F3)*(F2+F3))</f>
        <v>187543.41259285514</v>
      </c>
    </row>
    <row r="18" spans="1:4" ht="13.5">
      <c r="A18" t="s">
        <v>47</v>
      </c>
      <c r="C18" t="s">
        <v>48</v>
      </c>
      <c r="D18" s="1">
        <f>D10+D12+D14+D16+F1</f>
        <v>133988.90465037327</v>
      </c>
    </row>
    <row r="19" spans="1:4" ht="13.5">
      <c r="A19" t="s">
        <v>49</v>
      </c>
      <c r="C19" t="s">
        <v>50</v>
      </c>
      <c r="D19" s="1">
        <f>D11+D13+D15+D17+1/(C8*C1)</f>
        <v>199965.8903064864</v>
      </c>
    </row>
    <row r="20" ht="13.5">
      <c r="D20" s="1"/>
    </row>
    <row r="21" spans="1:4" ht="13.5">
      <c r="A21" t="s">
        <v>51</v>
      </c>
      <c r="C21" t="s">
        <v>13</v>
      </c>
      <c r="D21" s="1">
        <f>(D10*D18+D11*D19)/(D18*D18+D19*D19)</f>
        <v>0.001573550310533017</v>
      </c>
    </row>
    <row r="22" spans="1:4" ht="13.5">
      <c r="A22" t="s">
        <v>52</v>
      </c>
      <c r="C22" t="s">
        <v>14</v>
      </c>
      <c r="D22" s="1">
        <f>(D10*D19-D11*D18)/(D18*D18+D19*D19)</f>
        <v>0.0023462081089319774</v>
      </c>
    </row>
    <row r="23" ht="13.5">
      <c r="D23" s="1"/>
    </row>
    <row r="24" spans="1:4" ht="13.5">
      <c r="A24" t="s">
        <v>53</v>
      </c>
      <c r="D24" s="1">
        <f>+SQRT(D21*D21+D22*D22)</f>
        <v>0.0028250226672005166</v>
      </c>
    </row>
    <row r="25" ht="13.5">
      <c r="D25" s="1"/>
    </row>
    <row r="26" spans="1:4" ht="13.5">
      <c r="A26" t="s">
        <v>54</v>
      </c>
      <c r="C26" t="s">
        <v>15</v>
      </c>
      <c r="D26" s="1">
        <f>20*LOG(D24)</f>
        <v>-50.9795612634352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8" sqref="A28"/>
    </sheetView>
  </sheetViews>
  <sheetFormatPr defaultColWidth="9.00390625" defaultRowHeight="13.5"/>
  <cols>
    <col min="1" max="1" width="48.00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30</v>
      </c>
      <c r="B1" t="s">
        <v>1</v>
      </c>
      <c r="C1" s="1">
        <f>results!F1</f>
        <v>1.5E-07</v>
      </c>
      <c r="D1" t="s">
        <v>4</v>
      </c>
      <c r="E1" t="s">
        <v>6</v>
      </c>
      <c r="F1" s="1">
        <f>results!I1</f>
        <v>1000</v>
      </c>
      <c r="G1" t="s">
        <v>5</v>
      </c>
    </row>
    <row r="2" spans="1:7" ht="13.5">
      <c r="A2" s="2" t="s">
        <v>28</v>
      </c>
      <c r="B2" t="s">
        <v>2</v>
      </c>
      <c r="C2" s="1">
        <f>results!F2</f>
        <v>6.8E-09</v>
      </c>
      <c r="D2" t="s">
        <v>4</v>
      </c>
      <c r="E2" t="s">
        <v>7</v>
      </c>
      <c r="F2" s="1">
        <f>results!I2</f>
        <v>0</v>
      </c>
      <c r="G2" t="s">
        <v>5</v>
      </c>
    </row>
    <row r="3" spans="1:7" ht="13.5">
      <c r="A3" s="2" t="s">
        <v>29</v>
      </c>
      <c r="B3" t="s">
        <v>3</v>
      </c>
      <c r="C3" s="1">
        <f>results!F3</f>
        <v>1.9E-09</v>
      </c>
      <c r="D3" t="s">
        <v>4</v>
      </c>
      <c r="E3" t="s">
        <v>8</v>
      </c>
      <c r="F3" s="1">
        <f>results!I3</f>
        <v>470000</v>
      </c>
      <c r="G3" t="s">
        <v>5</v>
      </c>
    </row>
    <row r="4" spans="1:7" ht="13.5">
      <c r="A4" s="2" t="s">
        <v>31</v>
      </c>
      <c r="B4" t="s">
        <v>33</v>
      </c>
      <c r="C4" s="1">
        <f>results!F4</f>
        <v>0</v>
      </c>
      <c r="D4" t="s">
        <v>4</v>
      </c>
      <c r="E4" t="s">
        <v>9</v>
      </c>
      <c r="F4" s="1">
        <f>results!I4</f>
        <v>39000</v>
      </c>
      <c r="G4" t="s">
        <v>5</v>
      </c>
    </row>
    <row r="5" spans="1:7" ht="13.5">
      <c r="A5" s="2" t="s">
        <v>32</v>
      </c>
      <c r="B5" t="s">
        <v>34</v>
      </c>
      <c r="C5" s="1">
        <f>results!F5</f>
        <v>1E-09</v>
      </c>
      <c r="D5" t="s">
        <v>4</v>
      </c>
      <c r="E5" s="2" t="s">
        <v>35</v>
      </c>
      <c r="F5" s="1">
        <f>results!I5</f>
        <v>0</v>
      </c>
      <c r="G5" t="s">
        <v>5</v>
      </c>
    </row>
    <row r="6" spans="1:7" ht="13.5">
      <c r="A6" s="2"/>
      <c r="E6" s="2" t="s">
        <v>36</v>
      </c>
      <c r="F6" s="1">
        <f>results!I6</f>
        <v>680</v>
      </c>
      <c r="G6" t="s">
        <v>5</v>
      </c>
    </row>
    <row r="7" spans="2:4" ht="13.5">
      <c r="B7" t="s">
        <v>10</v>
      </c>
      <c r="C7">
        <v>80</v>
      </c>
      <c r="D7" t="s">
        <v>11</v>
      </c>
    </row>
    <row r="8" spans="2:3" ht="13.5">
      <c r="B8" t="s">
        <v>12</v>
      </c>
      <c r="C8">
        <f>2*3.14159*C7</f>
        <v>502.6544</v>
      </c>
    </row>
    <row r="10" spans="1:4" ht="13.5">
      <c r="A10" t="s">
        <v>37</v>
      </c>
      <c r="C10" t="s">
        <v>19</v>
      </c>
      <c r="D10" s="1">
        <f>F6/(1+C8*C8*C5*C5*F6*F6)</f>
        <v>679.9999205551655</v>
      </c>
    </row>
    <row r="11" spans="1:4" ht="13.5">
      <c r="A11" t="s">
        <v>38</v>
      </c>
      <c r="C11" t="s">
        <v>0</v>
      </c>
      <c r="D11" s="1">
        <f>C8*C5*F6*F6/(1+C8*C8*C5*C5*F6*F6)</f>
        <v>0.23242736740535902</v>
      </c>
    </row>
    <row r="12" spans="1:4" ht="13.5">
      <c r="A12" t="s">
        <v>39</v>
      </c>
      <c r="C12" t="s">
        <v>20</v>
      </c>
      <c r="D12" s="1">
        <f>F5/(1+C8*C8*C4*C4*F5*F5)</f>
        <v>0</v>
      </c>
    </row>
    <row r="13" spans="1:4" ht="13.5">
      <c r="A13" t="s">
        <v>40</v>
      </c>
      <c r="C13" t="s">
        <v>0</v>
      </c>
      <c r="D13" s="1">
        <f>C8*C4*F5*F5/(1+C8*C8*C4*C4*F5*F5)</f>
        <v>0</v>
      </c>
    </row>
    <row r="14" spans="1:4" ht="13.5">
      <c r="A14" t="s">
        <v>41</v>
      </c>
      <c r="C14" t="s">
        <v>21</v>
      </c>
      <c r="D14" s="1">
        <f>F4/(1+C8*C8*C3*C3*F4*F4)</f>
        <v>38945.96963344791</v>
      </c>
    </row>
    <row r="15" spans="1:4" ht="13.5">
      <c r="A15" t="s">
        <v>42</v>
      </c>
      <c r="C15" t="s">
        <v>23</v>
      </c>
      <c r="D15" s="1">
        <f>C8*C3*F4*F4/(1+C8*C8*C3*C3*F4*F4)</f>
        <v>1450.6084981902563</v>
      </c>
    </row>
    <row r="16" spans="1:4" ht="13.5">
      <c r="A16" t="s">
        <v>44</v>
      </c>
      <c r="C16" t="s">
        <v>45</v>
      </c>
      <c r="D16" s="1">
        <f>(F3+C8*C8*C2*C2*F2*F3*(F2+F3))/(1+C8*C8*C2*C2*(F2+F3)*(F2+F3))</f>
        <v>131255.98434037756</v>
      </c>
    </row>
    <row r="17" spans="1:4" ht="13.5">
      <c r="A17" t="s">
        <v>43</v>
      </c>
      <c r="C17" t="s">
        <v>46</v>
      </c>
      <c r="D17" s="1">
        <f>(C8*C2*F3*F3)/(1+C8*C8*C2*C2*(F2+F3)*(F2+F3))</f>
        <v>210860.56818384991</v>
      </c>
    </row>
    <row r="18" spans="1:4" ht="13.5">
      <c r="A18" t="s">
        <v>47</v>
      </c>
      <c r="C18" t="s">
        <v>48</v>
      </c>
      <c r="D18" s="1">
        <f>D10+D12+D14+D16+F1</f>
        <v>171881.95389438063</v>
      </c>
    </row>
    <row r="19" spans="1:4" ht="13.5">
      <c r="A19" t="s">
        <v>49</v>
      </c>
      <c r="C19" t="s">
        <v>50</v>
      </c>
      <c r="D19" s="1">
        <f>D11+D13+D15+D17+1/(C8*C1)</f>
        <v>225574.33223644408</v>
      </c>
    </row>
    <row r="20" ht="13.5">
      <c r="D20" s="1"/>
    </row>
    <row r="21" spans="1:4" ht="13.5">
      <c r="A21" t="s">
        <v>51</v>
      </c>
      <c r="C21" t="s">
        <v>13</v>
      </c>
      <c r="D21" s="1">
        <f>(D10*D18+D11*D19)/(D18*D18+D19*D19)</f>
        <v>0.0014538883090805478</v>
      </c>
    </row>
    <row r="22" spans="1:4" ht="13.5">
      <c r="A22" t="s">
        <v>52</v>
      </c>
      <c r="C22" t="s">
        <v>14</v>
      </c>
      <c r="D22" s="1">
        <f>(D10*D19-D11*D18)/(D18*D18+D19*D19)</f>
        <v>0.0019067007889682042</v>
      </c>
    </row>
    <row r="23" ht="13.5">
      <c r="D23" s="1"/>
    </row>
    <row r="24" spans="1:4" ht="13.5">
      <c r="A24" t="s">
        <v>53</v>
      </c>
      <c r="D24" s="1">
        <f>+SQRT(D21*D21+D22*D22)</f>
        <v>0.002397769612355004</v>
      </c>
    </row>
    <row r="25" ht="13.5">
      <c r="D25" s="1"/>
    </row>
    <row r="26" spans="1:4" ht="13.5">
      <c r="A26" t="s">
        <v>54</v>
      </c>
      <c r="C26" t="s">
        <v>15</v>
      </c>
      <c r="D26" s="1">
        <f>20*LOG(D24)</f>
        <v>-52.40385096093746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26" sqref="D26"/>
    </sheetView>
  </sheetViews>
  <sheetFormatPr defaultColWidth="9.00390625" defaultRowHeight="13.5"/>
  <cols>
    <col min="1" max="1" width="46.37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30</v>
      </c>
      <c r="B1" t="s">
        <v>1</v>
      </c>
      <c r="C1" s="1">
        <f>results!F1</f>
        <v>1.5E-07</v>
      </c>
      <c r="D1" t="s">
        <v>4</v>
      </c>
      <c r="E1" t="s">
        <v>6</v>
      </c>
      <c r="F1" s="1">
        <f>results!I1</f>
        <v>1000</v>
      </c>
      <c r="G1" t="s">
        <v>5</v>
      </c>
    </row>
    <row r="2" spans="1:7" ht="13.5">
      <c r="A2" s="2" t="s">
        <v>28</v>
      </c>
      <c r="B2" t="s">
        <v>2</v>
      </c>
      <c r="C2" s="1">
        <f>results!F2</f>
        <v>6.8E-09</v>
      </c>
      <c r="D2" t="s">
        <v>4</v>
      </c>
      <c r="E2" t="s">
        <v>7</v>
      </c>
      <c r="F2" s="1">
        <f>results!I2</f>
        <v>0</v>
      </c>
      <c r="G2" t="s">
        <v>5</v>
      </c>
    </row>
    <row r="3" spans="1:7" ht="13.5">
      <c r="A3" s="2" t="s">
        <v>29</v>
      </c>
      <c r="B3" t="s">
        <v>3</v>
      </c>
      <c r="C3" s="1">
        <f>results!F3</f>
        <v>1.9E-09</v>
      </c>
      <c r="D3" t="s">
        <v>4</v>
      </c>
      <c r="E3" t="s">
        <v>8</v>
      </c>
      <c r="F3" s="1">
        <f>results!I3</f>
        <v>470000</v>
      </c>
      <c r="G3" t="s">
        <v>5</v>
      </c>
    </row>
    <row r="4" spans="1:7" ht="13.5">
      <c r="A4" s="2" t="s">
        <v>31</v>
      </c>
      <c r="B4" t="s">
        <v>33</v>
      </c>
      <c r="C4" s="1">
        <f>results!F4</f>
        <v>0</v>
      </c>
      <c r="D4" t="s">
        <v>4</v>
      </c>
      <c r="E4" t="s">
        <v>9</v>
      </c>
      <c r="F4" s="1">
        <f>results!I4</f>
        <v>39000</v>
      </c>
      <c r="G4" t="s">
        <v>5</v>
      </c>
    </row>
    <row r="5" spans="1:7" ht="13.5">
      <c r="A5" s="2" t="s">
        <v>32</v>
      </c>
      <c r="B5" t="s">
        <v>34</v>
      </c>
      <c r="C5" s="1">
        <f>results!F5</f>
        <v>1E-09</v>
      </c>
      <c r="D5" t="s">
        <v>4</v>
      </c>
      <c r="E5" s="2" t="s">
        <v>35</v>
      </c>
      <c r="F5" s="1">
        <f>results!I5</f>
        <v>0</v>
      </c>
      <c r="G5" t="s">
        <v>5</v>
      </c>
    </row>
    <row r="6" spans="1:7" ht="13.5">
      <c r="A6" s="2"/>
      <c r="E6" s="2" t="s">
        <v>36</v>
      </c>
      <c r="F6" s="1">
        <f>results!I6</f>
        <v>680</v>
      </c>
      <c r="G6" t="s">
        <v>5</v>
      </c>
    </row>
    <row r="7" spans="2:4" ht="13.5">
      <c r="B7" t="s">
        <v>10</v>
      </c>
      <c r="C7">
        <v>40</v>
      </c>
      <c r="D7" t="s">
        <v>11</v>
      </c>
    </row>
    <row r="8" spans="2:3" ht="13.5">
      <c r="B8" t="s">
        <v>12</v>
      </c>
      <c r="C8">
        <f>2*3.14159*C7</f>
        <v>251.3272</v>
      </c>
    </row>
    <row r="10" spans="1:4" ht="13.5">
      <c r="A10" t="s">
        <v>37</v>
      </c>
      <c r="C10" t="s">
        <v>19</v>
      </c>
      <c r="D10" s="1">
        <f>F6/(1+C8*C8*C5*C5*F6*F6)</f>
        <v>679.9999801387896</v>
      </c>
    </row>
    <row r="11" spans="1:4" ht="13.5">
      <c r="A11" t="s">
        <v>38</v>
      </c>
      <c r="C11" t="s">
        <v>0</v>
      </c>
      <c r="D11" s="1">
        <f>C8*C5*F6*F6/(1+C8*C8*C5*C5*F6*F6)</f>
        <v>0.11621369388566957</v>
      </c>
    </row>
    <row r="12" spans="1:4" ht="13.5">
      <c r="A12" t="s">
        <v>39</v>
      </c>
      <c r="C12" t="s">
        <v>20</v>
      </c>
      <c r="D12" s="1">
        <f>F5/(1+C8*C8*C4*C4*F5*F5)</f>
        <v>0</v>
      </c>
    </row>
    <row r="13" spans="1:4" ht="13.5">
      <c r="A13" t="s">
        <v>40</v>
      </c>
      <c r="C13" t="s">
        <v>0</v>
      </c>
      <c r="D13" s="1">
        <f>C8*C4*F5*F5/(1+C8*C8*C4*C4*F5*F5)</f>
        <v>0</v>
      </c>
    </row>
    <row r="14" spans="1:4" ht="13.5">
      <c r="A14" t="s">
        <v>41</v>
      </c>
      <c r="C14" t="s">
        <v>21</v>
      </c>
      <c r="D14" s="1">
        <f>F4/(1+C8*C8*C3*C3*F4*F4)</f>
        <v>38986.47835876136</v>
      </c>
    </row>
    <row r="15" spans="1:4" ht="13.5">
      <c r="A15" t="s">
        <v>42</v>
      </c>
      <c r="C15" t="s">
        <v>23</v>
      </c>
      <c r="D15" s="1">
        <f>C8*C3*F4*F4/(1+C8*C8*C3*C3*F4*F4)</f>
        <v>726.0586570832152</v>
      </c>
    </row>
    <row r="16" spans="1:4" ht="13.5">
      <c r="A16" t="s">
        <v>44</v>
      </c>
      <c r="C16" t="s">
        <v>45</v>
      </c>
      <c r="D16" s="1">
        <f>(F3+C8*C8*C2*C2*F2*F3*(F2+F3))/(1+C8*C8*C2*C2*(F2+F3)*(F2+F3))</f>
        <v>285680.0251697607</v>
      </c>
    </row>
    <row r="17" spans="1:4" ht="13.5">
      <c r="A17" t="s">
        <v>43</v>
      </c>
      <c r="C17" t="s">
        <v>46</v>
      </c>
      <c r="D17" s="1">
        <f>(C8*C2*F3*F3)/(1+C8*C8*C2*C2*(F2+F3)*(F2+F3))</f>
        <v>229470.11798661813</v>
      </c>
    </row>
    <row r="18" spans="1:4" ht="13.5">
      <c r="A18" t="s">
        <v>47</v>
      </c>
      <c r="C18" t="s">
        <v>48</v>
      </c>
      <c r="D18" s="1">
        <f>D10+D12+D14+D16+F1</f>
        <v>326346.5035086608</v>
      </c>
    </row>
    <row r="19" spans="1:4" ht="13.5">
      <c r="A19" t="s">
        <v>49</v>
      </c>
      <c r="C19" t="s">
        <v>50</v>
      </c>
      <c r="D19" s="1">
        <f>D11+D13+D15+D17+1/(C8*C1)</f>
        <v>256722.13911146828</v>
      </c>
    </row>
    <row r="20" ht="13.5">
      <c r="D20" s="1"/>
    </row>
    <row r="21" spans="1:4" ht="13.5">
      <c r="A21" t="s">
        <v>51</v>
      </c>
      <c r="C21" t="s">
        <v>13</v>
      </c>
      <c r="D21" s="1">
        <f>(D10*D18+D11*D19)/(D18*D18+D19*D19)</f>
        <v>0.0012873246491852154</v>
      </c>
    </row>
    <row r="22" spans="1:4" ht="13.5">
      <c r="A22" t="s">
        <v>52</v>
      </c>
      <c r="C22" t="s">
        <v>14</v>
      </c>
      <c r="D22" s="1">
        <f>(D10*D19-D11*D18)/(D18*D18+D19*D19)</f>
        <v>0.0010123243865767224</v>
      </c>
    </row>
    <row r="23" ht="13.5">
      <c r="D23" s="1"/>
    </row>
    <row r="24" spans="1:4" ht="13.5">
      <c r="A24" t="s">
        <v>53</v>
      </c>
      <c r="D24" s="1">
        <f>+SQRT(D21*D21+D22*D22)</f>
        <v>0.001637682941248939</v>
      </c>
    </row>
    <row r="25" ht="13.5">
      <c r="D25" s="1"/>
    </row>
    <row r="26" spans="1:4" ht="13.5">
      <c r="A26" t="s">
        <v>54</v>
      </c>
      <c r="C26" t="s">
        <v>15</v>
      </c>
      <c r="D26" s="1">
        <f>20*LOG(D24)</f>
        <v>-55.7154034946666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D26" sqref="D26"/>
    </sheetView>
  </sheetViews>
  <sheetFormatPr defaultColWidth="9.00390625" defaultRowHeight="13.5"/>
  <cols>
    <col min="1" max="1" width="49.00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30</v>
      </c>
      <c r="B1" t="s">
        <v>1</v>
      </c>
      <c r="C1" s="1">
        <f>results!F1</f>
        <v>1.5E-07</v>
      </c>
      <c r="D1" t="s">
        <v>4</v>
      </c>
      <c r="E1" t="s">
        <v>6</v>
      </c>
      <c r="F1" s="1">
        <f>results!I1</f>
        <v>1000</v>
      </c>
      <c r="G1" t="s">
        <v>5</v>
      </c>
    </row>
    <row r="2" spans="1:7" ht="13.5">
      <c r="A2" s="2" t="s">
        <v>28</v>
      </c>
      <c r="B2" t="s">
        <v>2</v>
      </c>
      <c r="C2" s="1">
        <f>results!F2</f>
        <v>6.8E-09</v>
      </c>
      <c r="D2" t="s">
        <v>4</v>
      </c>
      <c r="E2" t="s">
        <v>7</v>
      </c>
      <c r="F2" s="1">
        <f>results!I2</f>
        <v>0</v>
      </c>
      <c r="G2" t="s">
        <v>5</v>
      </c>
    </row>
    <row r="3" spans="1:7" ht="13.5">
      <c r="A3" s="2" t="s">
        <v>29</v>
      </c>
      <c r="B3" t="s">
        <v>3</v>
      </c>
      <c r="C3" s="1">
        <f>results!F3</f>
        <v>1.9E-09</v>
      </c>
      <c r="D3" t="s">
        <v>4</v>
      </c>
      <c r="E3" t="s">
        <v>8</v>
      </c>
      <c r="F3" s="1">
        <f>results!I3</f>
        <v>470000</v>
      </c>
      <c r="G3" t="s">
        <v>5</v>
      </c>
    </row>
    <row r="4" spans="1:7" ht="13.5">
      <c r="A4" s="2" t="s">
        <v>31</v>
      </c>
      <c r="B4" t="s">
        <v>33</v>
      </c>
      <c r="C4" s="1">
        <f>results!F4</f>
        <v>0</v>
      </c>
      <c r="D4" t="s">
        <v>4</v>
      </c>
      <c r="E4" t="s">
        <v>9</v>
      </c>
      <c r="F4" s="1">
        <f>results!I4</f>
        <v>39000</v>
      </c>
      <c r="G4" t="s">
        <v>5</v>
      </c>
    </row>
    <row r="5" spans="1:7" ht="13.5">
      <c r="A5" s="2" t="s">
        <v>32</v>
      </c>
      <c r="B5" t="s">
        <v>34</v>
      </c>
      <c r="C5" s="1">
        <f>results!F5</f>
        <v>1E-09</v>
      </c>
      <c r="D5" t="s">
        <v>4</v>
      </c>
      <c r="E5" s="2" t="s">
        <v>35</v>
      </c>
      <c r="F5" s="1">
        <f>results!I5</f>
        <v>0</v>
      </c>
      <c r="G5" t="s">
        <v>5</v>
      </c>
    </row>
    <row r="6" spans="1:7" ht="13.5">
      <c r="A6" s="2"/>
      <c r="E6" s="2" t="s">
        <v>36</v>
      </c>
      <c r="F6" s="1">
        <f>results!I6</f>
        <v>680</v>
      </c>
      <c r="G6" t="s">
        <v>5</v>
      </c>
    </row>
    <row r="7" spans="2:4" ht="13.5">
      <c r="B7" t="s">
        <v>10</v>
      </c>
      <c r="C7">
        <v>20</v>
      </c>
      <c r="D7" t="s">
        <v>11</v>
      </c>
    </row>
    <row r="8" spans="2:3" ht="13.5">
      <c r="B8" t="s">
        <v>12</v>
      </c>
      <c r="C8">
        <f>2*3.14159*C7</f>
        <v>125.6636</v>
      </c>
    </row>
    <row r="10" spans="1:4" ht="13.5">
      <c r="A10" t="s">
        <v>37</v>
      </c>
      <c r="C10" t="s">
        <v>19</v>
      </c>
      <c r="D10" s="1">
        <f>F6/(1+C8*C8*C5*C5*F6*F6)</f>
        <v>679.9999950346973</v>
      </c>
    </row>
    <row r="11" spans="1:4" ht="13.5">
      <c r="A11" t="s">
        <v>38</v>
      </c>
      <c r="C11" t="s">
        <v>0</v>
      </c>
      <c r="D11" s="1">
        <f>C8*C5*F6*F6/(1+C8*C8*C5*C5*F6*F6)</f>
        <v>0.05810684821570869</v>
      </c>
    </row>
    <row r="12" spans="1:4" ht="13.5">
      <c r="A12" t="s">
        <v>39</v>
      </c>
      <c r="C12" t="s">
        <v>20</v>
      </c>
      <c r="D12" s="1">
        <f>F5/(1+C8*C8*C4*C4*F5*F5)</f>
        <v>0</v>
      </c>
    </row>
    <row r="13" spans="1:4" ht="13.5">
      <c r="A13" t="s">
        <v>40</v>
      </c>
      <c r="C13" t="s">
        <v>0</v>
      </c>
      <c r="D13" s="1">
        <f>C8*C4*F5*F5/(1+C8*C8*C4*C4*F5*F5)</f>
        <v>0</v>
      </c>
    </row>
    <row r="14" spans="1:4" ht="13.5">
      <c r="A14" t="s">
        <v>41</v>
      </c>
      <c r="C14" t="s">
        <v>21</v>
      </c>
      <c r="D14" s="1">
        <f>F4/(1+C8*C8*C3*C3*F4*F4)</f>
        <v>38996.61871044833</v>
      </c>
    </row>
    <row r="15" spans="1:4" ht="13.5">
      <c r="A15" t="s">
        <v>42</v>
      </c>
      <c r="C15" t="s">
        <v>23</v>
      </c>
      <c r="D15" s="1">
        <f>C8*C3*F4*F4/(1+C8*C8*C3*C3*F4*F4)</f>
        <v>363.12375217818806</v>
      </c>
    </row>
    <row r="16" spans="1:4" ht="13.5">
      <c r="A16" t="s">
        <v>44</v>
      </c>
      <c r="C16" t="s">
        <v>45</v>
      </c>
      <c r="D16" s="1">
        <f>(F3+C8*C8*C2*C2*F2*F3*(F2+F3))/(1+C8*C8*C2*C2*(F2+F3)*(F2+F3))</f>
        <v>404719.0866583542</v>
      </c>
    </row>
    <row r="17" spans="1:4" ht="13.5">
      <c r="A17" t="s">
        <v>43</v>
      </c>
      <c r="C17" t="s">
        <v>46</v>
      </c>
      <c r="D17" s="1">
        <f>(C8*C2*F3*F3)/(1+C8*C8*C2*C2*(F2+F3)*(F2+F3))</f>
        <v>162543.62990856965</v>
      </c>
    </row>
    <row r="18" spans="1:4" ht="13.5">
      <c r="A18" t="s">
        <v>47</v>
      </c>
      <c r="C18" t="s">
        <v>48</v>
      </c>
      <c r="D18" s="1">
        <f>D10+D12+D14+D16+F1</f>
        <v>445395.70536383725</v>
      </c>
    </row>
    <row r="19" spans="1:4" ht="13.5">
      <c r="A19" t="s">
        <v>49</v>
      </c>
      <c r="C19" t="s">
        <v>50</v>
      </c>
      <c r="D19" s="1">
        <f>D11+D13+D15+D17+1/(C8*C1)</f>
        <v>215958.50427574213</v>
      </c>
    </row>
    <row r="20" ht="13.5">
      <c r="D20" s="1"/>
    </row>
    <row r="21" spans="1:4" ht="13.5">
      <c r="A21" t="s">
        <v>51</v>
      </c>
      <c r="C21" t="s">
        <v>13</v>
      </c>
      <c r="D21" s="1">
        <f>(D10*D18+D11*D19)/(D18*D18+D19*D19)</f>
        <v>0.001236173782685453</v>
      </c>
    </row>
    <row r="22" spans="1:4" ht="13.5">
      <c r="A22" t="s">
        <v>52</v>
      </c>
      <c r="C22" t="s">
        <v>14</v>
      </c>
      <c r="D22" s="1">
        <f>(D10*D19-D11*D18)/(D18*D18+D19*D19)</f>
        <v>0.0005992517015120094</v>
      </c>
    </row>
    <row r="23" ht="13.5">
      <c r="D23" s="1"/>
    </row>
    <row r="24" spans="1:4" ht="13.5">
      <c r="A24" t="s">
        <v>53</v>
      </c>
      <c r="D24" s="1">
        <f>+SQRT(D21*D21+D22*D22)</f>
        <v>0.0013737642529793458</v>
      </c>
    </row>
    <row r="25" ht="13.5">
      <c r="D25" s="1"/>
    </row>
    <row r="26" spans="1:4" ht="13.5">
      <c r="A26" t="s">
        <v>54</v>
      </c>
      <c r="C26" t="s">
        <v>15</v>
      </c>
      <c r="D26" s="1">
        <f>20*LOG(D24)</f>
        <v>-57.24175577368871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8" sqref="A28"/>
    </sheetView>
  </sheetViews>
  <sheetFormatPr defaultColWidth="9.00390625" defaultRowHeight="13.5"/>
  <cols>
    <col min="1" max="1" width="46.37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30</v>
      </c>
      <c r="B1" t="s">
        <v>1</v>
      </c>
      <c r="C1" s="1">
        <f>results!F1</f>
        <v>1.5E-07</v>
      </c>
      <c r="D1" t="s">
        <v>4</v>
      </c>
      <c r="E1" t="s">
        <v>6</v>
      </c>
      <c r="F1" s="1">
        <f>results!I1</f>
        <v>1000</v>
      </c>
      <c r="G1" t="s">
        <v>5</v>
      </c>
    </row>
    <row r="2" spans="1:7" ht="13.5">
      <c r="A2" s="2" t="s">
        <v>28</v>
      </c>
      <c r="B2" t="s">
        <v>2</v>
      </c>
      <c r="C2" s="1">
        <f>results!F2</f>
        <v>6.8E-09</v>
      </c>
      <c r="D2" t="s">
        <v>4</v>
      </c>
      <c r="E2" t="s">
        <v>7</v>
      </c>
      <c r="F2" s="1">
        <f>results!I2</f>
        <v>0</v>
      </c>
      <c r="G2" t="s">
        <v>5</v>
      </c>
    </row>
    <row r="3" spans="1:7" ht="13.5">
      <c r="A3" s="2" t="s">
        <v>29</v>
      </c>
      <c r="B3" t="s">
        <v>3</v>
      </c>
      <c r="C3" s="1">
        <f>results!F3</f>
        <v>1.9E-09</v>
      </c>
      <c r="D3" t="s">
        <v>4</v>
      </c>
      <c r="E3" t="s">
        <v>8</v>
      </c>
      <c r="F3" s="1">
        <f>results!I3</f>
        <v>470000</v>
      </c>
      <c r="G3" t="s">
        <v>5</v>
      </c>
    </row>
    <row r="4" spans="1:7" ht="13.5">
      <c r="A4" s="2" t="s">
        <v>31</v>
      </c>
      <c r="B4" t="s">
        <v>33</v>
      </c>
      <c r="C4" s="1">
        <f>results!F4</f>
        <v>0</v>
      </c>
      <c r="D4" t="s">
        <v>4</v>
      </c>
      <c r="E4" t="s">
        <v>9</v>
      </c>
      <c r="F4" s="1">
        <f>results!I4</f>
        <v>39000</v>
      </c>
      <c r="G4" t="s">
        <v>5</v>
      </c>
    </row>
    <row r="5" spans="1:7" ht="13.5">
      <c r="A5" s="2" t="s">
        <v>32</v>
      </c>
      <c r="B5" t="s">
        <v>34</v>
      </c>
      <c r="C5" s="1">
        <f>results!F5</f>
        <v>1E-09</v>
      </c>
      <c r="D5" t="s">
        <v>4</v>
      </c>
      <c r="E5" s="2" t="s">
        <v>35</v>
      </c>
      <c r="F5" s="1">
        <f>results!I5</f>
        <v>0</v>
      </c>
      <c r="G5" t="s">
        <v>5</v>
      </c>
    </row>
    <row r="6" spans="1:7" ht="13.5">
      <c r="A6" s="2"/>
      <c r="E6" s="2" t="s">
        <v>36</v>
      </c>
      <c r="F6" s="1">
        <f>results!I6</f>
        <v>680</v>
      </c>
      <c r="G6" t="s">
        <v>5</v>
      </c>
    </row>
    <row r="7" spans="2:4" ht="13.5">
      <c r="B7" t="s">
        <v>10</v>
      </c>
      <c r="C7">
        <v>1027</v>
      </c>
      <c r="D7" t="s">
        <v>11</v>
      </c>
    </row>
    <row r="8" spans="2:3" ht="13.5">
      <c r="B8" t="s">
        <v>12</v>
      </c>
      <c r="C8">
        <f>2*3.14159*C7</f>
        <v>6452.82586</v>
      </c>
    </row>
    <row r="10" spans="1:4" ht="13.5">
      <c r="A10" t="s">
        <v>37</v>
      </c>
      <c r="C10" t="s">
        <v>19</v>
      </c>
      <c r="D10" s="1">
        <f>F6/(1+C8*C8*C5*C5*F6*F6)</f>
        <v>679.9869076301112</v>
      </c>
    </row>
    <row r="11" spans="1:4" ht="13.5">
      <c r="A11" t="s">
        <v>38</v>
      </c>
      <c r="C11" t="s">
        <v>0</v>
      </c>
      <c r="D11" s="1">
        <f>C8*C5*F6*F6/(1+C8*C8*C5*C5*F6*F6)</f>
        <v>2.983729229371569</v>
      </c>
    </row>
    <row r="12" spans="1:4" ht="13.5">
      <c r="A12" t="s">
        <v>39</v>
      </c>
      <c r="C12" t="s">
        <v>20</v>
      </c>
      <c r="D12" s="1">
        <f>F5/(1+C8*C8*C4*C4*F5*F5)</f>
        <v>0</v>
      </c>
    </row>
    <row r="13" spans="1:4" ht="13.5">
      <c r="A13" t="s">
        <v>40</v>
      </c>
      <c r="C13" t="s">
        <v>0</v>
      </c>
      <c r="D13" s="1">
        <f>C8*C4*F5*F5/(1+C8*C8*C4*C4*F5*F5)</f>
        <v>0</v>
      </c>
    </row>
    <row r="14" spans="1:4" ht="13.5">
      <c r="A14" t="s">
        <v>41</v>
      </c>
      <c r="C14" t="s">
        <v>21</v>
      </c>
      <c r="D14" s="1">
        <f>F4/(1+C8*C8*C3*C3*F4*F4)</f>
        <v>31742.63070776121</v>
      </c>
    </row>
    <row r="15" spans="1:4" ht="13.5">
      <c r="A15" t="s">
        <v>42</v>
      </c>
      <c r="C15" t="s">
        <v>23</v>
      </c>
      <c r="D15" s="1">
        <f>C8*C3*F4*F4/(1+C8*C8*C3*C3*F4*F4)</f>
        <v>15177.878420694447</v>
      </c>
    </row>
    <row r="16" spans="1:4" ht="13.5">
      <c r="A16" t="s">
        <v>44</v>
      </c>
      <c r="C16" t="s">
        <v>45</v>
      </c>
      <c r="D16" s="1">
        <f>(F3+C8*C8*C2*C2*F2*F3*(F2+F3))/(1+C8*C8*C2*C2*(F2+F3)*(F2+F3))</f>
        <v>1102.46425879504</v>
      </c>
    </row>
    <row r="17" spans="1:4" ht="13.5">
      <c r="A17" t="s">
        <v>43</v>
      </c>
      <c r="C17" t="s">
        <v>46</v>
      </c>
      <c r="D17" s="1">
        <f>(C8*C2*F3*F3)/(1+C8*C8*C2*C2*(F2+F3)*(F2+F3))</f>
        <v>22736.37557289526</v>
      </c>
    </row>
    <row r="18" spans="1:4" ht="13.5">
      <c r="A18" t="s">
        <v>47</v>
      </c>
      <c r="C18" t="s">
        <v>48</v>
      </c>
      <c r="D18" s="1">
        <f>D10+D12+D14+D16+F1</f>
        <v>34525.08187418636</v>
      </c>
    </row>
    <row r="19" spans="1:4" ht="13.5">
      <c r="A19" t="s">
        <v>49</v>
      </c>
      <c r="C19" t="s">
        <v>50</v>
      </c>
      <c r="D19" s="1">
        <f>D11+D13+D15+D17+1/(C8*C1)</f>
        <v>38950.376817427576</v>
      </c>
    </row>
    <row r="20" ht="13.5">
      <c r="D20" s="1"/>
    </row>
    <row r="21" spans="1:4" ht="13.5">
      <c r="A21" t="s">
        <v>51</v>
      </c>
      <c r="C21" t="s">
        <v>13</v>
      </c>
      <c r="D21" s="1">
        <f>(D10*D18+D11*D19)/(D18*D18+D19*D19)</f>
        <v>0.008708688003047136</v>
      </c>
    </row>
    <row r="22" spans="1:4" ht="13.5">
      <c r="A22" t="s">
        <v>52</v>
      </c>
      <c r="C22" t="s">
        <v>14</v>
      </c>
      <c r="D22" s="1">
        <f>(D10*D19-D11*D18)/(D18*D18+D19*D19)</f>
        <v>0.009738512751395145</v>
      </c>
    </row>
    <row r="23" ht="13.5">
      <c r="D23" s="1"/>
    </row>
    <row r="24" spans="1:4" ht="13.5">
      <c r="A24" t="s">
        <v>53</v>
      </c>
      <c r="D24" s="1">
        <f>+SQRT(D21*D21+D22*D22)</f>
        <v>0.013064450900956495</v>
      </c>
    </row>
    <row r="25" ht="13.5">
      <c r="D25" s="1"/>
    </row>
    <row r="26" spans="1:4" ht="13.5">
      <c r="A26" t="s">
        <v>54</v>
      </c>
      <c r="C26" t="s">
        <v>15</v>
      </c>
      <c r="D26" s="1">
        <f>20*LOG(D24)</f>
        <v>-37.67817677911735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9" sqref="A29"/>
    </sheetView>
  </sheetViews>
  <sheetFormatPr defaultColWidth="9.00390625" defaultRowHeight="13.5"/>
  <cols>
    <col min="1" max="1" width="46.2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30</v>
      </c>
      <c r="B1" t="s">
        <v>1</v>
      </c>
      <c r="C1" s="1">
        <f>results!F1</f>
        <v>1.5E-07</v>
      </c>
      <c r="D1" t="s">
        <v>4</v>
      </c>
      <c r="E1" t="s">
        <v>6</v>
      </c>
      <c r="F1" s="1">
        <f>results!I1</f>
        <v>1000</v>
      </c>
      <c r="G1" t="s">
        <v>5</v>
      </c>
    </row>
    <row r="2" spans="1:7" ht="13.5">
      <c r="A2" s="2" t="s">
        <v>28</v>
      </c>
      <c r="B2" t="s">
        <v>2</v>
      </c>
      <c r="C2" s="1">
        <f>results!F2</f>
        <v>6.8E-09</v>
      </c>
      <c r="D2" t="s">
        <v>4</v>
      </c>
      <c r="E2" t="s">
        <v>7</v>
      </c>
      <c r="F2" s="1">
        <f>results!I2</f>
        <v>0</v>
      </c>
      <c r="G2" t="s">
        <v>5</v>
      </c>
    </row>
    <row r="3" spans="1:7" ht="13.5">
      <c r="A3" s="2" t="s">
        <v>29</v>
      </c>
      <c r="B3" t="s">
        <v>3</v>
      </c>
      <c r="C3" s="1">
        <f>results!F3</f>
        <v>1.9E-09</v>
      </c>
      <c r="D3" t="s">
        <v>4</v>
      </c>
      <c r="E3" t="s">
        <v>8</v>
      </c>
      <c r="F3" s="1">
        <f>results!I3</f>
        <v>470000</v>
      </c>
      <c r="G3" t="s">
        <v>5</v>
      </c>
    </row>
    <row r="4" spans="1:7" ht="13.5">
      <c r="A4" s="2" t="s">
        <v>31</v>
      </c>
      <c r="B4" t="s">
        <v>33</v>
      </c>
      <c r="C4" s="1">
        <f>results!F4</f>
        <v>0</v>
      </c>
      <c r="D4" t="s">
        <v>4</v>
      </c>
      <c r="E4" t="s">
        <v>9</v>
      </c>
      <c r="F4" s="1">
        <f>results!I4</f>
        <v>39000</v>
      </c>
      <c r="G4" t="s">
        <v>5</v>
      </c>
    </row>
    <row r="5" spans="1:7" ht="13.5">
      <c r="A5" s="2" t="s">
        <v>32</v>
      </c>
      <c r="B5" t="s">
        <v>34</v>
      </c>
      <c r="C5" s="1">
        <f>results!F5</f>
        <v>1E-09</v>
      </c>
      <c r="D5" t="s">
        <v>4</v>
      </c>
      <c r="E5" s="2" t="s">
        <v>35</v>
      </c>
      <c r="F5" s="1">
        <f>results!I5</f>
        <v>0</v>
      </c>
      <c r="G5" t="s">
        <v>5</v>
      </c>
    </row>
    <row r="6" spans="1:7" ht="13.5">
      <c r="A6" s="2"/>
      <c r="E6" s="2" t="s">
        <v>36</v>
      </c>
      <c r="F6" s="1">
        <f>results!I6</f>
        <v>680</v>
      </c>
      <c r="G6" t="s">
        <v>5</v>
      </c>
    </row>
    <row r="7" spans="2:4" ht="13.5">
      <c r="B7" t="s">
        <v>10</v>
      </c>
      <c r="C7">
        <v>20000</v>
      </c>
      <c r="D7" t="s">
        <v>11</v>
      </c>
    </row>
    <row r="8" spans="2:3" ht="13.5">
      <c r="B8" t="s">
        <v>12</v>
      </c>
      <c r="C8">
        <f>2*3.14159*C7</f>
        <v>125663.59999999999</v>
      </c>
    </row>
    <row r="10" spans="1:4" ht="13.5">
      <c r="A10" t="s">
        <v>37</v>
      </c>
      <c r="C10" t="s">
        <v>19</v>
      </c>
      <c r="D10" s="1">
        <f>F6/(1+C8*C8*C5*C5*F6*F6)</f>
        <v>675.0706906679842</v>
      </c>
    </row>
    <row r="11" spans="1:4" ht="13.5">
      <c r="A11" t="s">
        <v>38</v>
      </c>
      <c r="C11" t="s">
        <v>0</v>
      </c>
      <c r="D11" s="1">
        <f>C8*C5*F6*F6/(1+C8*C8*C5*C5*F6*F6)</f>
        <v>57.6856330058012</v>
      </c>
    </row>
    <row r="12" spans="1:4" ht="13.5">
      <c r="A12" t="s">
        <v>39</v>
      </c>
      <c r="C12" t="s">
        <v>20</v>
      </c>
      <c r="D12" s="1">
        <f>F5/(1+C8*C8*C4*C4*F5*F5)</f>
        <v>0</v>
      </c>
    </row>
    <row r="13" spans="1:4" ht="13.5">
      <c r="A13" t="s">
        <v>40</v>
      </c>
      <c r="C13" t="s">
        <v>0</v>
      </c>
      <c r="D13" s="1">
        <f>C8*C4*F5*F5/(1+C8*C8*C4*C4*F5*F5)</f>
        <v>0</v>
      </c>
    </row>
    <row r="14" spans="1:4" ht="13.5">
      <c r="A14" t="s">
        <v>41</v>
      </c>
      <c r="C14" t="s">
        <v>21</v>
      </c>
      <c r="D14" s="1">
        <f>F4/(1+C8*C8*C3*C3*F4*F4)</f>
        <v>444.66107628058955</v>
      </c>
    </row>
    <row r="15" spans="1:4" ht="13.5">
      <c r="A15" t="s">
        <v>42</v>
      </c>
      <c r="C15" t="s">
        <v>23</v>
      </c>
      <c r="D15" s="1">
        <f>C8*C3*F4*F4/(1+C8*C8*C3*C3*F4*F4)</f>
        <v>4140.538431434248</v>
      </c>
    </row>
    <row r="16" spans="1:4" ht="13.5">
      <c r="A16" t="s">
        <v>44</v>
      </c>
      <c r="C16" t="s">
        <v>45</v>
      </c>
      <c r="D16" s="1">
        <f>(F3+C8*C8*C2*C2*F2*F3*(F2+F3))/(1+C8*C8*C2*C2*(F2+F3)*(F2+F3))</f>
        <v>2.9138193955039813</v>
      </c>
    </row>
    <row r="17" spans="1:4" ht="13.5">
      <c r="A17" t="s">
        <v>43</v>
      </c>
      <c r="C17" t="s">
        <v>46</v>
      </c>
      <c r="D17" s="1">
        <f>(C8*C2*F3*F3)/(1+C8*C8*C2*C2*(F2+F3)*(F2+F3))</f>
        <v>1170.2506678243776</v>
      </c>
    </row>
    <row r="18" spans="1:4" ht="13.5">
      <c r="A18" t="s">
        <v>47</v>
      </c>
      <c r="C18" t="s">
        <v>48</v>
      </c>
      <c r="D18" s="1">
        <f>D10+D12+D14+D16+F1</f>
        <v>2122.645586344078</v>
      </c>
    </row>
    <row r="19" spans="1:4" ht="13.5">
      <c r="A19" t="s">
        <v>49</v>
      </c>
      <c r="C19" t="s">
        <v>50</v>
      </c>
      <c r="D19" s="1">
        <f>D11+D13+D15+D17+1/(C8*C1)</f>
        <v>5421.526424772574</v>
      </c>
    </row>
    <row r="20" ht="13.5">
      <c r="D20" s="1"/>
    </row>
    <row r="21" spans="1:4" ht="13.5">
      <c r="A21" t="s">
        <v>51</v>
      </c>
      <c r="C21" t="s">
        <v>13</v>
      </c>
      <c r="D21" s="1">
        <f>(D10*D18+D11*D19)/(D18*D18+D19*D19)</f>
        <v>0.05149715306928216</v>
      </c>
    </row>
    <row r="22" spans="1:4" ht="13.5">
      <c r="A22" t="s">
        <v>52</v>
      </c>
      <c r="C22" t="s">
        <v>14</v>
      </c>
      <c r="D22" s="1">
        <f>(D10*D19-D11*D18)/(D18*D18+D19*D19)</f>
        <v>0.10435446434625097</v>
      </c>
    </row>
    <row r="23" ht="13.5">
      <c r="D23" s="1"/>
    </row>
    <row r="24" spans="1:4" ht="13.5">
      <c r="A24" t="s">
        <v>53</v>
      </c>
      <c r="D24" s="1">
        <f>+SQRT(D21*D21+D22*D22)</f>
        <v>0.1163692871991319</v>
      </c>
    </row>
    <row r="25" ht="13.5">
      <c r="D25" s="1"/>
    </row>
    <row r="26" spans="1:4" ht="13.5">
      <c r="A26" t="s">
        <v>54</v>
      </c>
      <c r="C26" t="s">
        <v>15</v>
      </c>
      <c r="D26" s="1">
        <f>20*LOG(D24)</f>
        <v>-18.683232517426504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8" sqref="A28"/>
    </sheetView>
  </sheetViews>
  <sheetFormatPr defaultColWidth="9.00390625" defaultRowHeight="13.5"/>
  <cols>
    <col min="1" max="1" width="45.2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30</v>
      </c>
      <c r="B1" t="s">
        <v>1</v>
      </c>
      <c r="C1" s="1">
        <f>results!F1</f>
        <v>1.5E-07</v>
      </c>
      <c r="D1" t="s">
        <v>4</v>
      </c>
      <c r="E1" t="s">
        <v>6</v>
      </c>
      <c r="F1" s="1">
        <f>results!I1</f>
        <v>1000</v>
      </c>
      <c r="G1" t="s">
        <v>5</v>
      </c>
    </row>
    <row r="2" spans="1:7" ht="13.5">
      <c r="A2" s="2" t="s">
        <v>28</v>
      </c>
      <c r="B2" t="s">
        <v>2</v>
      </c>
      <c r="C2" s="1">
        <f>results!F2</f>
        <v>6.8E-09</v>
      </c>
      <c r="D2" t="s">
        <v>4</v>
      </c>
      <c r="E2" t="s">
        <v>7</v>
      </c>
      <c r="F2" s="1">
        <f>results!I2</f>
        <v>0</v>
      </c>
      <c r="G2" t="s">
        <v>5</v>
      </c>
    </row>
    <row r="3" spans="1:7" ht="13.5">
      <c r="A3" s="2" t="s">
        <v>29</v>
      </c>
      <c r="B3" t="s">
        <v>3</v>
      </c>
      <c r="C3" s="1">
        <f>results!F3</f>
        <v>1.9E-09</v>
      </c>
      <c r="D3" t="s">
        <v>4</v>
      </c>
      <c r="E3" t="s">
        <v>8</v>
      </c>
      <c r="F3" s="1">
        <f>results!I3</f>
        <v>470000</v>
      </c>
      <c r="G3" t="s">
        <v>5</v>
      </c>
    </row>
    <row r="4" spans="1:7" ht="13.5">
      <c r="A4" s="2" t="s">
        <v>31</v>
      </c>
      <c r="B4" t="s">
        <v>33</v>
      </c>
      <c r="C4" s="1">
        <f>results!F4</f>
        <v>0</v>
      </c>
      <c r="D4" t="s">
        <v>4</v>
      </c>
      <c r="E4" t="s">
        <v>9</v>
      </c>
      <c r="F4" s="1">
        <f>results!I4</f>
        <v>39000</v>
      </c>
      <c r="G4" t="s">
        <v>5</v>
      </c>
    </row>
    <row r="5" spans="1:7" ht="13.5">
      <c r="A5" s="2" t="s">
        <v>32</v>
      </c>
      <c r="B5" t="s">
        <v>34</v>
      </c>
      <c r="C5" s="1">
        <f>results!F5</f>
        <v>1E-09</v>
      </c>
      <c r="D5" t="s">
        <v>4</v>
      </c>
      <c r="E5" s="2" t="s">
        <v>35</v>
      </c>
      <c r="F5" s="1">
        <f>results!I5</f>
        <v>0</v>
      </c>
      <c r="G5" t="s">
        <v>5</v>
      </c>
    </row>
    <row r="6" spans="1:7" ht="13.5">
      <c r="A6" s="2"/>
      <c r="E6" s="2" t="s">
        <v>36</v>
      </c>
      <c r="F6" s="1">
        <f>results!I6</f>
        <v>680</v>
      </c>
      <c r="G6" t="s">
        <v>5</v>
      </c>
    </row>
    <row r="7" spans="2:4" ht="13.5">
      <c r="B7" t="s">
        <v>10</v>
      </c>
      <c r="C7">
        <v>15000</v>
      </c>
      <c r="D7" t="s">
        <v>11</v>
      </c>
    </row>
    <row r="8" spans="2:3" ht="13.5">
      <c r="B8" t="s">
        <v>12</v>
      </c>
      <c r="C8">
        <f>2*3.14159*C7</f>
        <v>94247.7</v>
      </c>
    </row>
    <row r="10" spans="1:4" ht="13.5">
      <c r="A10" t="s">
        <v>37</v>
      </c>
      <c r="C10" t="s">
        <v>19</v>
      </c>
      <c r="D10" s="1">
        <f>F6/(1+C8*C8*C5*C5*F6*F6)</f>
        <v>677.2184419824273</v>
      </c>
    </row>
    <row r="11" spans="1:4" ht="13.5">
      <c r="A11" t="s">
        <v>38</v>
      </c>
      <c r="C11" t="s">
        <v>0</v>
      </c>
      <c r="D11" s="1">
        <f>C8*C5*F6*F6/(1+C8*C8*C5*C5*F6*F6)</f>
        <v>43.40187077701051</v>
      </c>
    </row>
    <row r="12" spans="1:4" ht="13.5">
      <c r="A12" t="s">
        <v>39</v>
      </c>
      <c r="C12" t="s">
        <v>20</v>
      </c>
      <c r="D12" s="1">
        <f>F5/(1+C8*C8*C4*C4*F5*F5)</f>
        <v>0</v>
      </c>
    </row>
    <row r="13" spans="1:4" ht="13.5">
      <c r="A13" t="s">
        <v>40</v>
      </c>
      <c r="C13" t="s">
        <v>0</v>
      </c>
      <c r="D13" s="1">
        <f>C8*C4*F5*F5/(1+C8*C8*C4*C4*F5*F5)</f>
        <v>0</v>
      </c>
    </row>
    <row r="14" spans="1:4" ht="13.5">
      <c r="A14" t="s">
        <v>41</v>
      </c>
      <c r="C14" t="s">
        <v>21</v>
      </c>
      <c r="D14" s="1">
        <f>F4/(1+C8*C8*C3*C3*F4*F4)</f>
        <v>783.5600597792153</v>
      </c>
    </row>
    <row r="15" spans="1:4" ht="13.5">
      <c r="A15" t="s">
        <v>42</v>
      </c>
      <c r="C15" t="s">
        <v>23</v>
      </c>
      <c r="D15" s="1">
        <f>C8*C3*F4*F4/(1+C8*C8*C3*C3*F4*F4)</f>
        <v>5472.191148352568</v>
      </c>
    </row>
    <row r="16" spans="1:4" ht="13.5">
      <c r="A16" t="s">
        <v>44</v>
      </c>
      <c r="C16" t="s">
        <v>45</v>
      </c>
      <c r="D16" s="1">
        <f>(F3+C8*C8*C2*C2*F2*F3*(F2+F3))/(1+C8*C8*C2*C2*(F2+F3)*(F2+F3))</f>
        <v>5.1800983917474674</v>
      </c>
    </row>
    <row r="17" spans="1:4" ht="13.5">
      <c r="A17" t="s">
        <v>43</v>
      </c>
      <c r="C17" t="s">
        <v>46</v>
      </c>
      <c r="D17" s="1">
        <f>(C8*C2*F3*F3)/(1+C8*C8*C2*C2*(F2+F3)*(F2+F3))</f>
        <v>1560.3266999900893</v>
      </c>
    </row>
    <row r="18" spans="1:4" ht="13.5">
      <c r="A18" t="s">
        <v>47</v>
      </c>
      <c r="C18" t="s">
        <v>48</v>
      </c>
      <c r="D18" s="1">
        <f>D10+D12+D14+D16+F1</f>
        <v>2465.95860015339</v>
      </c>
    </row>
    <row r="19" spans="1:4" ht="13.5">
      <c r="A19" t="s">
        <v>49</v>
      </c>
      <c r="C19" t="s">
        <v>50</v>
      </c>
      <c r="D19" s="1">
        <f>D11+D13+D15+D17+1/(C8*C1)</f>
        <v>7146.655309130529</v>
      </c>
    </row>
    <row r="20" ht="13.5">
      <c r="D20" s="1"/>
    </row>
    <row r="21" spans="1:4" ht="13.5">
      <c r="A21" t="s">
        <v>51</v>
      </c>
      <c r="C21" t="s">
        <v>13</v>
      </c>
      <c r="D21" s="1">
        <f>(D10*D18+D11*D19)/(D18*D18+D19*D19)</f>
        <v>0.034645243441712784</v>
      </c>
    </row>
    <row r="22" spans="1:4" ht="13.5">
      <c r="A22" t="s">
        <v>52</v>
      </c>
      <c r="C22" t="s">
        <v>14</v>
      </c>
      <c r="D22" s="1">
        <f>(D10*D19-D11*D18)/(D18*D18+D19*D19)</f>
        <v>0.08280582739269192</v>
      </c>
    </row>
    <row r="23" ht="13.5">
      <c r="D23" s="1"/>
    </row>
    <row r="24" spans="1:4" ht="13.5">
      <c r="A24" t="s">
        <v>53</v>
      </c>
      <c r="D24" s="1">
        <f>+SQRT(D21*D21+D22*D22)</f>
        <v>0.08976133880086587</v>
      </c>
    </row>
    <row r="25" ht="13.5">
      <c r="D25" s="1"/>
    </row>
    <row r="26" spans="1:4" ht="13.5">
      <c r="A26" t="s">
        <v>54</v>
      </c>
      <c r="C26" t="s">
        <v>15</v>
      </c>
      <c r="D26" s="1">
        <f>20*LOG(D24)</f>
        <v>-20.938213569732362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8" sqref="A28"/>
    </sheetView>
  </sheetViews>
  <sheetFormatPr defaultColWidth="9.00390625" defaultRowHeight="13.5"/>
  <cols>
    <col min="1" max="1" width="46.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30</v>
      </c>
      <c r="B1" t="s">
        <v>1</v>
      </c>
      <c r="C1" s="1">
        <f>results!F1</f>
        <v>1.5E-07</v>
      </c>
      <c r="D1" t="s">
        <v>4</v>
      </c>
      <c r="E1" t="s">
        <v>6</v>
      </c>
      <c r="F1" s="1">
        <f>results!I1</f>
        <v>1000</v>
      </c>
      <c r="G1" t="s">
        <v>5</v>
      </c>
    </row>
    <row r="2" spans="1:7" ht="13.5">
      <c r="A2" s="2" t="s">
        <v>28</v>
      </c>
      <c r="B2" t="s">
        <v>2</v>
      </c>
      <c r="C2" s="1">
        <f>results!F2</f>
        <v>6.8E-09</v>
      </c>
      <c r="D2" t="s">
        <v>4</v>
      </c>
      <c r="E2" t="s">
        <v>7</v>
      </c>
      <c r="F2" s="1">
        <f>results!I2</f>
        <v>0</v>
      </c>
      <c r="G2" t="s">
        <v>5</v>
      </c>
    </row>
    <row r="3" spans="1:7" ht="13.5">
      <c r="A3" s="2" t="s">
        <v>29</v>
      </c>
      <c r="B3" t="s">
        <v>3</v>
      </c>
      <c r="C3" s="1">
        <f>results!F3</f>
        <v>1.9E-09</v>
      </c>
      <c r="D3" t="s">
        <v>4</v>
      </c>
      <c r="E3" t="s">
        <v>8</v>
      </c>
      <c r="F3" s="1">
        <f>results!I3</f>
        <v>470000</v>
      </c>
      <c r="G3" t="s">
        <v>5</v>
      </c>
    </row>
    <row r="4" spans="1:7" ht="13.5">
      <c r="A4" s="2" t="s">
        <v>31</v>
      </c>
      <c r="B4" t="s">
        <v>33</v>
      </c>
      <c r="C4" s="1">
        <f>results!F4</f>
        <v>0</v>
      </c>
      <c r="D4" t="s">
        <v>4</v>
      </c>
      <c r="E4" t="s">
        <v>9</v>
      </c>
      <c r="F4" s="1">
        <f>results!I4</f>
        <v>39000</v>
      </c>
      <c r="G4" t="s">
        <v>5</v>
      </c>
    </row>
    <row r="5" spans="1:7" ht="13.5">
      <c r="A5" s="2" t="s">
        <v>32</v>
      </c>
      <c r="B5" t="s">
        <v>34</v>
      </c>
      <c r="C5" s="1">
        <f>results!F5</f>
        <v>1E-09</v>
      </c>
      <c r="D5" t="s">
        <v>4</v>
      </c>
      <c r="E5" s="2" t="s">
        <v>35</v>
      </c>
      <c r="F5" s="1">
        <f>results!I5</f>
        <v>0</v>
      </c>
      <c r="G5" t="s">
        <v>5</v>
      </c>
    </row>
    <row r="6" spans="1:7" ht="13.5">
      <c r="A6" s="2"/>
      <c r="E6" s="2" t="s">
        <v>36</v>
      </c>
      <c r="F6" s="1">
        <f>results!I6</f>
        <v>680</v>
      </c>
      <c r="G6" t="s">
        <v>5</v>
      </c>
    </row>
    <row r="7" spans="2:4" ht="13.5">
      <c r="B7" t="s">
        <v>10</v>
      </c>
      <c r="C7">
        <v>12000</v>
      </c>
      <c r="D7" t="s">
        <v>11</v>
      </c>
    </row>
    <row r="8" spans="2:3" ht="13.5">
      <c r="B8" t="s">
        <v>12</v>
      </c>
      <c r="C8">
        <f>2*3.14159*C7</f>
        <v>75398.16</v>
      </c>
    </row>
    <row r="10" spans="1:4" ht="13.5">
      <c r="A10" t="s">
        <v>37</v>
      </c>
      <c r="C10" t="s">
        <v>19</v>
      </c>
      <c r="D10" s="1">
        <f>F6/(1+C8*C8*C5*C5*F6*F6)</f>
        <v>678.217177502995</v>
      </c>
    </row>
    <row r="11" spans="1:4" ht="13.5">
      <c r="A11" t="s">
        <v>38</v>
      </c>
      <c r="C11" t="s">
        <v>0</v>
      </c>
      <c r="D11" s="1">
        <f>C8*C5*F6*F6/(1+C8*C8*C5*C5*F6*F6)</f>
        <v>34.77270253960107</v>
      </c>
    </row>
    <row r="12" spans="1:4" ht="13.5">
      <c r="A12" t="s">
        <v>39</v>
      </c>
      <c r="C12" t="s">
        <v>20</v>
      </c>
      <c r="D12" s="1">
        <f>F5/(1+C8*C8*C4*C4*F5*F5)</f>
        <v>0</v>
      </c>
    </row>
    <row r="13" spans="1:4" ht="13.5">
      <c r="A13" t="s">
        <v>40</v>
      </c>
      <c r="C13" t="s">
        <v>0</v>
      </c>
      <c r="D13" s="1">
        <f>C8*C4*F5*F5/(1+C8*C8*C4*C4*F5*F5)</f>
        <v>0</v>
      </c>
    </row>
    <row r="14" spans="1:4" ht="13.5">
      <c r="A14" t="s">
        <v>41</v>
      </c>
      <c r="C14" t="s">
        <v>21</v>
      </c>
      <c r="D14" s="1">
        <f>F4/(1+C8*C8*C3*C3*F4*F4)</f>
        <v>1210.6308342389634</v>
      </c>
    </row>
    <row r="15" spans="1:4" ht="13.5">
      <c r="A15" t="s">
        <v>42</v>
      </c>
      <c r="C15" t="s">
        <v>23</v>
      </c>
      <c r="D15" s="1">
        <f>C8*C3*F4*F4/(1+C8*C8*C3*C3*F4*F4)</f>
        <v>6763.798896959419</v>
      </c>
    </row>
    <row r="16" spans="1:4" ht="13.5">
      <c r="A16" t="s">
        <v>44</v>
      </c>
      <c r="C16" t="s">
        <v>45</v>
      </c>
      <c r="D16" s="1">
        <f>(F3+C8*C8*C2*C2*F2*F3*(F2+F3))/(1+C8*C8*C2*C2*(F2+F3)*(F2+F3))</f>
        <v>8.093853558565495</v>
      </c>
    </row>
    <row r="17" spans="1:4" ht="13.5">
      <c r="A17" t="s">
        <v>43</v>
      </c>
      <c r="C17" t="s">
        <v>46</v>
      </c>
      <c r="D17" s="1">
        <f>(C8*C2*F3*F3)/(1+C8*C8*C2*C2*(F2+F3)*(F2+F3))</f>
        <v>1950.396283338429</v>
      </c>
    </row>
    <row r="18" spans="1:4" ht="13.5">
      <c r="A18" t="s">
        <v>47</v>
      </c>
      <c r="C18" t="s">
        <v>48</v>
      </c>
      <c r="D18" s="1">
        <f>D10+D12+D14+D16+F1</f>
        <v>2896.941865300524</v>
      </c>
    </row>
    <row r="19" spans="1:4" ht="13.5">
      <c r="A19" t="s">
        <v>49</v>
      </c>
      <c r="C19" t="s">
        <v>50</v>
      </c>
      <c r="D19" s="1">
        <f>D11+D13+D15+D17+1/(C8*C1)</f>
        <v>8837.387370351025</v>
      </c>
    </row>
    <row r="20" ht="13.5">
      <c r="D20" s="1"/>
    </row>
    <row r="21" spans="1:4" ht="13.5">
      <c r="A21" t="s">
        <v>51</v>
      </c>
      <c r="C21" t="s">
        <v>13</v>
      </c>
      <c r="D21" s="1">
        <f>(D10*D18+D11*D19)/(D18*D18+D19*D19)</f>
        <v>0.02626906281782219</v>
      </c>
    </row>
    <row r="22" spans="1:4" ht="13.5">
      <c r="A22" t="s">
        <v>52</v>
      </c>
      <c r="C22" t="s">
        <v>14</v>
      </c>
      <c r="D22" s="1">
        <f>(D10*D19-D11*D18)/(D18*D18+D19*D19)</f>
        <v>0.06813294522812348</v>
      </c>
    </row>
    <row r="23" ht="13.5">
      <c r="D23" s="1"/>
    </row>
    <row r="24" spans="1:4" ht="13.5">
      <c r="A24" t="s">
        <v>53</v>
      </c>
      <c r="D24" s="1">
        <f>+SQRT(D21*D21+D22*D22)</f>
        <v>0.07302165354732226</v>
      </c>
    </row>
    <row r="25" ht="13.5">
      <c r="D25" s="1"/>
    </row>
    <row r="26" spans="1:4" ht="13.5">
      <c r="A26" t="s">
        <v>54</v>
      </c>
      <c r="C26" t="s">
        <v>15</v>
      </c>
      <c r="D26" s="1">
        <f>20*LOG(D24)</f>
        <v>-22.730966736861212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8" sqref="A28"/>
    </sheetView>
  </sheetViews>
  <sheetFormatPr defaultColWidth="9.00390625" defaultRowHeight="13.5"/>
  <cols>
    <col min="1" max="1" width="47.37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30</v>
      </c>
      <c r="B1" t="s">
        <v>1</v>
      </c>
      <c r="C1" s="1">
        <f>results!F1</f>
        <v>1.5E-07</v>
      </c>
      <c r="D1" t="s">
        <v>4</v>
      </c>
      <c r="E1" t="s">
        <v>6</v>
      </c>
      <c r="F1" s="1">
        <f>results!I1</f>
        <v>1000</v>
      </c>
      <c r="G1" t="s">
        <v>5</v>
      </c>
    </row>
    <row r="2" spans="1:7" ht="13.5">
      <c r="A2" s="2" t="s">
        <v>28</v>
      </c>
      <c r="B2" t="s">
        <v>2</v>
      </c>
      <c r="C2" s="1">
        <f>results!F2</f>
        <v>6.8E-09</v>
      </c>
      <c r="D2" t="s">
        <v>4</v>
      </c>
      <c r="E2" t="s">
        <v>7</v>
      </c>
      <c r="F2" s="1">
        <f>results!I2</f>
        <v>0</v>
      </c>
      <c r="G2" t="s">
        <v>5</v>
      </c>
    </row>
    <row r="3" spans="1:7" ht="13.5">
      <c r="A3" s="2" t="s">
        <v>29</v>
      </c>
      <c r="B3" t="s">
        <v>3</v>
      </c>
      <c r="C3" s="1">
        <f>results!F3</f>
        <v>1.9E-09</v>
      </c>
      <c r="D3" t="s">
        <v>4</v>
      </c>
      <c r="E3" t="s">
        <v>8</v>
      </c>
      <c r="F3" s="1">
        <f>results!I3</f>
        <v>470000</v>
      </c>
      <c r="G3" t="s">
        <v>5</v>
      </c>
    </row>
    <row r="4" spans="1:7" ht="13.5">
      <c r="A4" s="2" t="s">
        <v>31</v>
      </c>
      <c r="B4" t="s">
        <v>33</v>
      </c>
      <c r="C4" s="1">
        <f>results!F4</f>
        <v>0</v>
      </c>
      <c r="D4" t="s">
        <v>4</v>
      </c>
      <c r="E4" t="s">
        <v>9</v>
      </c>
      <c r="F4" s="1">
        <f>results!I4</f>
        <v>39000</v>
      </c>
      <c r="G4" t="s">
        <v>5</v>
      </c>
    </row>
    <row r="5" spans="1:7" ht="13.5">
      <c r="A5" s="2" t="s">
        <v>32</v>
      </c>
      <c r="B5" t="s">
        <v>34</v>
      </c>
      <c r="C5" s="1">
        <f>results!F5</f>
        <v>1E-09</v>
      </c>
      <c r="D5" t="s">
        <v>4</v>
      </c>
      <c r="E5" s="2" t="s">
        <v>35</v>
      </c>
      <c r="F5" s="1">
        <f>results!I5</f>
        <v>0</v>
      </c>
      <c r="G5" t="s">
        <v>5</v>
      </c>
    </row>
    <row r="6" spans="1:7" ht="13.5">
      <c r="A6" s="2"/>
      <c r="E6" s="2" t="s">
        <v>36</v>
      </c>
      <c r="F6" s="1">
        <f>results!I6</f>
        <v>680</v>
      </c>
      <c r="G6" t="s">
        <v>5</v>
      </c>
    </row>
    <row r="7" spans="2:4" ht="13.5">
      <c r="B7" t="s">
        <v>10</v>
      </c>
      <c r="C7">
        <v>10000</v>
      </c>
      <c r="D7" t="s">
        <v>11</v>
      </c>
    </row>
    <row r="8" spans="2:3" ht="13.5">
      <c r="B8" t="s">
        <v>12</v>
      </c>
      <c r="C8">
        <f>2*3.14159*C7</f>
        <v>62831.799999999996</v>
      </c>
    </row>
    <row r="10" spans="1:4" ht="13.5">
      <c r="A10" t="s">
        <v>37</v>
      </c>
      <c r="C10" t="s">
        <v>19</v>
      </c>
      <c r="D10" s="1">
        <f>F6/(1+C8*C8*C5*C5*F6*F6)</f>
        <v>678.7609362014684</v>
      </c>
    </row>
    <row r="11" spans="1:4" ht="13.5">
      <c r="A11" t="s">
        <v>38</v>
      </c>
      <c r="C11" t="s">
        <v>0</v>
      </c>
      <c r="D11" s="1">
        <f>C8*C5*F6*F6/(1+C8*C8*C5*C5*F6*F6)</f>
        <v>29.000484546031927</v>
      </c>
    </row>
    <row r="12" spans="1:4" ht="13.5">
      <c r="A12" t="s">
        <v>39</v>
      </c>
      <c r="C12" t="s">
        <v>20</v>
      </c>
      <c r="D12" s="1">
        <f>F5/(1+C8*C8*C4*C4*F5*F5)</f>
        <v>0</v>
      </c>
    </row>
    <row r="13" spans="1:4" ht="13.5">
      <c r="A13" t="s">
        <v>40</v>
      </c>
      <c r="C13" t="s">
        <v>0</v>
      </c>
      <c r="D13" s="1">
        <f>C8*C4*F5*F5/(1+C8*C8*C4*C4*F5*F5)</f>
        <v>0</v>
      </c>
    </row>
    <row r="14" spans="1:4" ht="13.5">
      <c r="A14" t="s">
        <v>41</v>
      </c>
      <c r="C14" t="s">
        <v>21</v>
      </c>
      <c r="D14" s="1">
        <f>F4/(1+C8*C8*C3*C3*F4*F4)</f>
        <v>1719.8184346486603</v>
      </c>
    </row>
    <row r="15" spans="1:4" ht="13.5">
      <c r="A15" t="s">
        <v>42</v>
      </c>
      <c r="C15" t="s">
        <v>23</v>
      </c>
      <c r="D15" s="1">
        <f>C8*C3*F4*F4/(1+C8*C8*C3*C3*F4*F4)</f>
        <v>8007.193235031886</v>
      </c>
    </row>
    <row r="16" spans="1:4" ht="13.5">
      <c r="A16" t="s">
        <v>44</v>
      </c>
      <c r="C16" t="s">
        <v>45</v>
      </c>
      <c r="D16" s="1">
        <f>(F3+C8*C8*C2*C2*F2*F3*(F2+F3))/(1+C8*C8*C2*C2*(F2+F3)*(F2+F3))</f>
        <v>11.655060811320727</v>
      </c>
    </row>
    <row r="17" spans="1:4" ht="13.5">
      <c r="A17" t="s">
        <v>43</v>
      </c>
      <c r="C17" t="s">
        <v>46</v>
      </c>
      <c r="D17" s="1">
        <f>(C8*C2*F3*F3)/(1+C8*C8*C2*C2*(F2+F3)*(F2+F3))</f>
        <v>2340.457805831634</v>
      </c>
    </row>
    <row r="18" spans="1:4" ht="13.5">
      <c r="A18" t="s">
        <v>47</v>
      </c>
      <c r="C18" t="s">
        <v>48</v>
      </c>
      <c r="D18" s="1">
        <f>D10+D12+D14+D16+F1</f>
        <v>3410.2344316614494</v>
      </c>
    </row>
    <row r="19" spans="1:4" ht="13.5">
      <c r="A19" t="s">
        <v>49</v>
      </c>
      <c r="C19" t="s">
        <v>50</v>
      </c>
      <c r="D19" s="1">
        <f>D11+D13+D15+D17+1/(C8*C1)</f>
        <v>10482.754910425843</v>
      </c>
    </row>
    <row r="20" ht="13.5">
      <c r="D20" s="1"/>
    </row>
    <row r="21" spans="1:4" ht="13.5">
      <c r="A21" t="s">
        <v>51</v>
      </c>
      <c r="C21" t="s">
        <v>13</v>
      </c>
      <c r="D21" s="1">
        <f>(D10*D18+D11*D19)/(D18*D18+D19*D19)</f>
        <v>0.021550240564706374</v>
      </c>
    </row>
    <row r="22" spans="1:4" ht="13.5">
      <c r="A22" t="s">
        <v>52</v>
      </c>
      <c r="C22" t="s">
        <v>14</v>
      </c>
      <c r="D22" s="1">
        <f>(D10*D19-D11*D18)/(D18*D18+D19*D19)</f>
        <v>0.05773955119518591</v>
      </c>
    </row>
    <row r="23" ht="13.5">
      <c r="D23" s="1"/>
    </row>
    <row r="24" spans="1:4" ht="13.5">
      <c r="A24" t="s">
        <v>53</v>
      </c>
      <c r="D24" s="1">
        <f>+SQRT(D21*D21+D22*D22)</f>
        <v>0.06163009525076373</v>
      </c>
    </row>
    <row r="25" ht="13.5">
      <c r="D25" s="1"/>
    </row>
    <row r="26" spans="1:4" ht="13.5">
      <c r="A26" t="s">
        <v>54</v>
      </c>
      <c r="C26" t="s">
        <v>15</v>
      </c>
      <c r="D26" s="1">
        <f>20*LOG(D24)</f>
        <v>-24.20414322112911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8" sqref="A28"/>
    </sheetView>
  </sheetViews>
  <sheetFormatPr defaultColWidth="9.00390625" defaultRowHeight="13.5"/>
  <cols>
    <col min="1" max="1" width="46.25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30</v>
      </c>
      <c r="B1" t="s">
        <v>1</v>
      </c>
      <c r="C1" s="1">
        <f>results!F1</f>
        <v>1.5E-07</v>
      </c>
      <c r="D1" t="s">
        <v>4</v>
      </c>
      <c r="E1" t="s">
        <v>6</v>
      </c>
      <c r="F1" s="1">
        <f>results!I1</f>
        <v>1000</v>
      </c>
      <c r="G1" t="s">
        <v>5</v>
      </c>
    </row>
    <row r="2" spans="1:7" ht="13.5">
      <c r="A2" s="2" t="s">
        <v>28</v>
      </c>
      <c r="B2" t="s">
        <v>2</v>
      </c>
      <c r="C2" s="1">
        <f>results!F2</f>
        <v>6.8E-09</v>
      </c>
      <c r="D2" t="s">
        <v>4</v>
      </c>
      <c r="E2" t="s">
        <v>7</v>
      </c>
      <c r="F2" s="1">
        <f>results!I2</f>
        <v>0</v>
      </c>
      <c r="G2" t="s">
        <v>5</v>
      </c>
    </row>
    <row r="3" spans="1:7" ht="13.5">
      <c r="A3" s="2" t="s">
        <v>29</v>
      </c>
      <c r="B3" t="s">
        <v>3</v>
      </c>
      <c r="C3" s="1">
        <f>results!F3</f>
        <v>1.9E-09</v>
      </c>
      <c r="D3" t="s">
        <v>4</v>
      </c>
      <c r="E3" t="s">
        <v>8</v>
      </c>
      <c r="F3" s="1">
        <f>results!I3</f>
        <v>470000</v>
      </c>
      <c r="G3" t="s">
        <v>5</v>
      </c>
    </row>
    <row r="4" spans="1:7" ht="13.5">
      <c r="A4" s="2" t="s">
        <v>31</v>
      </c>
      <c r="B4" t="s">
        <v>33</v>
      </c>
      <c r="C4" s="1">
        <f>results!F4</f>
        <v>0</v>
      </c>
      <c r="D4" t="s">
        <v>4</v>
      </c>
      <c r="E4" t="s">
        <v>9</v>
      </c>
      <c r="F4" s="1">
        <f>results!I4</f>
        <v>39000</v>
      </c>
      <c r="G4" t="s">
        <v>5</v>
      </c>
    </row>
    <row r="5" spans="1:7" ht="13.5">
      <c r="A5" s="2" t="s">
        <v>32</v>
      </c>
      <c r="B5" t="s">
        <v>34</v>
      </c>
      <c r="C5" s="1">
        <f>results!F5</f>
        <v>1E-09</v>
      </c>
      <c r="D5" t="s">
        <v>4</v>
      </c>
      <c r="E5" s="2" t="s">
        <v>35</v>
      </c>
      <c r="F5" s="1">
        <f>results!I5</f>
        <v>0</v>
      </c>
      <c r="G5" t="s">
        <v>5</v>
      </c>
    </row>
    <row r="6" spans="1:7" ht="13.5">
      <c r="A6" s="2"/>
      <c r="E6" s="2" t="s">
        <v>36</v>
      </c>
      <c r="F6" s="1">
        <f>results!I6</f>
        <v>680</v>
      </c>
      <c r="G6" t="s">
        <v>5</v>
      </c>
    </row>
    <row r="7" spans="2:4" ht="13.5">
      <c r="B7" t="s">
        <v>10</v>
      </c>
      <c r="C7">
        <v>8000</v>
      </c>
      <c r="D7" t="s">
        <v>11</v>
      </c>
    </row>
    <row r="8" spans="2:3" ht="13.5">
      <c r="B8" t="s">
        <v>12</v>
      </c>
      <c r="C8">
        <f>2*3.14159*C7</f>
        <v>50265.439999999995</v>
      </c>
    </row>
    <row r="10" spans="1:4" ht="13.5">
      <c r="A10" t="s">
        <v>37</v>
      </c>
      <c r="C10" t="s">
        <v>19</v>
      </c>
      <c r="D10" s="1">
        <f>F6/(1+C8*C8*C5*C5*F6*F6)</f>
        <v>679.2064786388029</v>
      </c>
    </row>
    <row r="11" spans="1:4" ht="13.5">
      <c r="A11" t="s">
        <v>38</v>
      </c>
      <c r="C11" t="s">
        <v>0</v>
      </c>
      <c r="D11" s="1">
        <f>C8*C5*F6*F6/(1+C8*C8*C5*C5*F6*F6)</f>
        <v>23.215616499748418</v>
      </c>
    </row>
    <row r="12" spans="1:4" ht="13.5">
      <c r="A12" t="s">
        <v>39</v>
      </c>
      <c r="C12" t="s">
        <v>20</v>
      </c>
      <c r="D12" s="1">
        <f>F5/(1+C8*C8*C4*C4*F5*F5)</f>
        <v>0</v>
      </c>
    </row>
    <row r="13" spans="1:4" ht="13.5">
      <c r="A13" t="s">
        <v>40</v>
      </c>
      <c r="C13" t="s">
        <v>0</v>
      </c>
      <c r="D13" s="1">
        <f>C8*C4*F5*F5/(1+C8*C8*C4*C4*F5*F5)</f>
        <v>0</v>
      </c>
    </row>
    <row r="14" spans="1:4" ht="13.5">
      <c r="A14" t="s">
        <v>41</v>
      </c>
      <c r="C14" t="s">
        <v>21</v>
      </c>
      <c r="D14" s="1">
        <f>F4/(1+C8*C8*C3*C3*F4*F4)</f>
        <v>2622.1731072816624</v>
      </c>
    </row>
    <row r="15" spans="1:4" ht="13.5">
      <c r="A15" t="s">
        <v>42</v>
      </c>
      <c r="C15" t="s">
        <v>23</v>
      </c>
      <c r="D15" s="1">
        <f>C8*C3*F4*F4/(1+C8*C8*C3*C3*F4*F4)</f>
        <v>9766.727158031685</v>
      </c>
    </row>
    <row r="16" spans="1:4" ht="13.5">
      <c r="A16" t="s">
        <v>44</v>
      </c>
      <c r="C16" t="s">
        <v>45</v>
      </c>
      <c r="D16" s="1">
        <f>(F3+C8*C8*C2*C2*F2*F3*(F2+F3))/(1+C8*C8*C2*C2*(F2+F3)*(F2+F3))</f>
        <v>18.21077849779803</v>
      </c>
    </row>
    <row r="17" spans="1:4" ht="13.5">
      <c r="A17" t="s">
        <v>43</v>
      </c>
      <c r="C17" t="s">
        <v>46</v>
      </c>
      <c r="D17" s="1">
        <f>(C8*C2*F3*F3)/(1+C8*C8*C2*C2*(F2+F3)*(F2+F3))</f>
        <v>2925.5314494142053</v>
      </c>
    </row>
    <row r="18" spans="1:4" ht="13.5">
      <c r="A18" t="s">
        <v>47</v>
      </c>
      <c r="C18" t="s">
        <v>48</v>
      </c>
      <c r="D18" s="1">
        <f>D10+D12+D14+D16+F1</f>
        <v>4319.590364418264</v>
      </c>
    </row>
    <row r="19" spans="1:4" ht="13.5">
      <c r="A19" t="s">
        <v>49</v>
      </c>
      <c r="C19" t="s">
        <v>50</v>
      </c>
      <c r="D19" s="1">
        <f>D11+D13+D15+D17+1/(C8*C1)</f>
        <v>12848.103455216004</v>
      </c>
    </row>
    <row r="20" ht="13.5">
      <c r="D20" s="1"/>
    </row>
    <row r="21" spans="1:4" ht="13.5">
      <c r="A21" t="s">
        <v>51</v>
      </c>
      <c r="C21" t="s">
        <v>13</v>
      </c>
      <c r="D21" s="1">
        <f>(D10*D18+D11*D19)/(D18*D18+D19*D19)</f>
        <v>0.01759170660536414</v>
      </c>
    </row>
    <row r="22" spans="1:4" ht="13.5">
      <c r="A22" t="s">
        <v>52</v>
      </c>
      <c r="C22" t="s">
        <v>14</v>
      </c>
      <c r="D22" s="1">
        <f>(D10*D19-D11*D18)/(D18*D18+D19*D19)</f>
        <v>0.04694992645375281</v>
      </c>
    </row>
    <row r="23" ht="13.5">
      <c r="D23" s="1"/>
    </row>
    <row r="24" spans="1:4" ht="13.5">
      <c r="A24" t="s">
        <v>53</v>
      </c>
      <c r="D24" s="1">
        <f>+SQRT(D21*D21+D22*D22)</f>
        <v>0.05013744843230467</v>
      </c>
    </row>
    <row r="25" ht="13.5">
      <c r="D25" s="1"/>
    </row>
    <row r="26" spans="1:4" ht="13.5">
      <c r="A26" t="s">
        <v>54</v>
      </c>
      <c r="C26" t="s">
        <v>15</v>
      </c>
      <c r="D26" s="1">
        <f>20*LOG(D24)</f>
        <v>-25.996755433869183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8" sqref="A28"/>
    </sheetView>
  </sheetViews>
  <sheetFormatPr defaultColWidth="9.00390625" defaultRowHeight="13.5"/>
  <cols>
    <col min="1" max="1" width="47.0039062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30</v>
      </c>
      <c r="B1" t="s">
        <v>1</v>
      </c>
      <c r="C1" s="1">
        <f>results!F1</f>
        <v>1.5E-07</v>
      </c>
      <c r="D1" t="s">
        <v>4</v>
      </c>
      <c r="E1" t="s">
        <v>6</v>
      </c>
      <c r="F1" s="1">
        <f>results!I1</f>
        <v>1000</v>
      </c>
      <c r="G1" t="s">
        <v>5</v>
      </c>
    </row>
    <row r="2" spans="1:7" ht="13.5">
      <c r="A2" s="2" t="s">
        <v>28</v>
      </c>
      <c r="B2" t="s">
        <v>2</v>
      </c>
      <c r="C2" s="1">
        <f>results!F2</f>
        <v>6.8E-09</v>
      </c>
      <c r="D2" t="s">
        <v>4</v>
      </c>
      <c r="E2" t="s">
        <v>7</v>
      </c>
      <c r="F2" s="1">
        <f>results!I2</f>
        <v>0</v>
      </c>
      <c r="G2" t="s">
        <v>5</v>
      </c>
    </row>
    <row r="3" spans="1:7" ht="13.5">
      <c r="A3" s="2" t="s">
        <v>29</v>
      </c>
      <c r="B3" t="s">
        <v>3</v>
      </c>
      <c r="C3" s="1">
        <f>results!F3</f>
        <v>1.9E-09</v>
      </c>
      <c r="D3" t="s">
        <v>4</v>
      </c>
      <c r="E3" t="s">
        <v>8</v>
      </c>
      <c r="F3" s="1">
        <f>results!I3</f>
        <v>470000</v>
      </c>
      <c r="G3" t="s">
        <v>5</v>
      </c>
    </row>
    <row r="4" spans="1:7" ht="13.5">
      <c r="A4" s="2" t="s">
        <v>31</v>
      </c>
      <c r="B4" t="s">
        <v>33</v>
      </c>
      <c r="C4" s="1">
        <f>results!F4</f>
        <v>0</v>
      </c>
      <c r="D4" t="s">
        <v>4</v>
      </c>
      <c r="E4" t="s">
        <v>9</v>
      </c>
      <c r="F4" s="1">
        <f>results!I4</f>
        <v>39000</v>
      </c>
      <c r="G4" t="s">
        <v>5</v>
      </c>
    </row>
    <row r="5" spans="1:7" ht="13.5">
      <c r="A5" s="2" t="s">
        <v>32</v>
      </c>
      <c r="B5" t="s">
        <v>34</v>
      </c>
      <c r="C5" s="1">
        <f>results!F5</f>
        <v>1E-09</v>
      </c>
      <c r="D5" t="s">
        <v>4</v>
      </c>
      <c r="E5" s="2" t="s">
        <v>35</v>
      </c>
      <c r="F5" s="1">
        <f>results!I5</f>
        <v>0</v>
      </c>
      <c r="G5" t="s">
        <v>5</v>
      </c>
    </row>
    <row r="6" spans="1:7" ht="13.5">
      <c r="A6" s="2"/>
      <c r="E6" s="2" t="s">
        <v>36</v>
      </c>
      <c r="F6" s="1">
        <f>results!I6</f>
        <v>680</v>
      </c>
      <c r="G6" t="s">
        <v>5</v>
      </c>
    </row>
    <row r="7" spans="2:4" ht="13.5">
      <c r="B7" t="s">
        <v>10</v>
      </c>
      <c r="C7">
        <v>4000</v>
      </c>
      <c r="D7" t="s">
        <v>11</v>
      </c>
    </row>
    <row r="8" spans="2:3" ht="13.5">
      <c r="B8" t="s">
        <v>12</v>
      </c>
      <c r="C8">
        <f>2*3.14159*C7</f>
        <v>25132.719999999998</v>
      </c>
    </row>
    <row r="10" spans="1:4" ht="13.5">
      <c r="A10" t="s">
        <v>37</v>
      </c>
      <c r="C10" t="s">
        <v>19</v>
      </c>
      <c r="D10" s="1">
        <f>F6/(1+C8*C8*C5*C5*F6*F6)</f>
        <v>679.801445883672</v>
      </c>
    </row>
    <row r="11" spans="1:4" ht="13.5">
      <c r="A11" t="s">
        <v>38</v>
      </c>
      <c r="C11" t="s">
        <v>0</v>
      </c>
      <c r="D11" s="1">
        <f>C8*C5*F6*F6/(1+C8*C8*C5*C5*F6*F6)</f>
        <v>11.617976388592847</v>
      </c>
    </row>
    <row r="12" spans="1:4" ht="13.5">
      <c r="A12" t="s">
        <v>39</v>
      </c>
      <c r="C12" t="s">
        <v>20</v>
      </c>
      <c r="D12" s="1">
        <f>F5/(1+C8*C8*C4*C4*F5*F5)</f>
        <v>0</v>
      </c>
    </row>
    <row r="13" spans="1:4" ht="13.5">
      <c r="A13" t="s">
        <v>40</v>
      </c>
      <c r="C13" t="s">
        <v>0</v>
      </c>
      <c r="D13" s="1">
        <f>C8*C4*F5*F5/(1+C8*C8*C4*C4*F5*F5)</f>
        <v>0</v>
      </c>
    </row>
    <row r="14" spans="1:4" ht="13.5">
      <c r="A14" t="s">
        <v>41</v>
      </c>
      <c r="C14" t="s">
        <v>21</v>
      </c>
      <c r="D14" s="1">
        <f>F4/(1+C8*C8*C3*C3*F4*F4)</f>
        <v>8728.171211666502</v>
      </c>
    </row>
    <row r="15" spans="1:4" ht="13.5">
      <c r="A15" t="s">
        <v>42</v>
      </c>
      <c r="C15" t="s">
        <v>23</v>
      </c>
      <c r="D15" s="1">
        <f>C8*C3*F4*F4/(1+C8*C8*C3*C3*F4*F4)</f>
        <v>16254.774823258233</v>
      </c>
    </row>
    <row r="16" spans="1:4" ht="13.5">
      <c r="A16" t="s">
        <v>44</v>
      </c>
      <c r="C16" t="s">
        <v>45</v>
      </c>
      <c r="D16" s="1">
        <f>(F3+C8*C8*C2*C2*F2*F3*(F2+F3))/(1+C8*C8*C2*C2*(F2+F3)*(F2+F3))</f>
        <v>72.83464776371943</v>
      </c>
    </row>
    <row r="17" spans="1:4" ht="13.5">
      <c r="A17" t="s">
        <v>43</v>
      </c>
      <c r="C17" t="s">
        <v>46</v>
      </c>
      <c r="D17" s="1">
        <f>(C8*C2*F3*F3)/(1+C8*C8*C2*C2*(F2+F3)*(F2+F3))</f>
        <v>5850.38285610722</v>
      </c>
    </row>
    <row r="18" spans="1:4" ht="13.5">
      <c r="A18" t="s">
        <v>47</v>
      </c>
      <c r="C18" t="s">
        <v>48</v>
      </c>
      <c r="D18" s="1">
        <f>D10+D12+D14+D16+F1</f>
        <v>10480.807305313892</v>
      </c>
    </row>
    <row r="19" spans="1:4" ht="13.5">
      <c r="A19" t="s">
        <v>49</v>
      </c>
      <c r="C19" t="s">
        <v>50</v>
      </c>
      <c r="D19" s="1">
        <f>D11+D13+D15+D17+1/(C8*C1)</f>
        <v>22382.034118294774</v>
      </c>
    </row>
    <row r="20" ht="13.5">
      <c r="D20" s="1"/>
    </row>
    <row r="21" spans="1:4" ht="13.5">
      <c r="A21" t="s">
        <v>51</v>
      </c>
      <c r="C21" t="s">
        <v>13</v>
      </c>
      <c r="D21" s="1">
        <f>(D10*D18+D11*D19)/(D18*D18+D19*D19)</f>
        <v>0.012090485227001463</v>
      </c>
    </row>
    <row r="22" spans="1:4" ht="13.5">
      <c r="A22" t="s">
        <v>52</v>
      </c>
      <c r="C22" t="s">
        <v>14</v>
      </c>
      <c r="D22" s="1">
        <f>(D10*D19-D11*D18)/(D18*D18+D19*D19)</f>
        <v>0.02471104266343882</v>
      </c>
    </row>
    <row r="23" ht="13.5">
      <c r="D23" s="1"/>
    </row>
    <row r="24" spans="1:4" ht="13.5">
      <c r="A24" t="s">
        <v>53</v>
      </c>
      <c r="D24" s="1">
        <f>+SQRT(D21*D21+D22*D22)</f>
        <v>0.02751027921593371</v>
      </c>
    </row>
    <row r="25" ht="13.5">
      <c r="D25" s="1"/>
    </row>
    <row r="26" spans="1:4" ht="13.5">
      <c r="A26" t="s">
        <v>54</v>
      </c>
      <c r="C26" t="s">
        <v>15</v>
      </c>
      <c r="D26" s="1">
        <f>20*LOG(D24)</f>
        <v>-31.210100034210043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28" sqref="A28"/>
    </sheetView>
  </sheetViews>
  <sheetFormatPr defaultColWidth="9.00390625" defaultRowHeight="13.5"/>
  <cols>
    <col min="1" max="1" width="46.375" style="0" customWidth="1"/>
    <col min="2" max="2" width="10.625" style="0" customWidth="1"/>
    <col min="3" max="3" width="9.50390625" style="0" customWidth="1"/>
    <col min="4" max="4" width="12.25390625" style="0" customWidth="1"/>
    <col min="5" max="5" width="6.00390625" style="0" customWidth="1"/>
    <col min="6" max="6" width="9.875" style="0" customWidth="1"/>
    <col min="7" max="7" width="6.50390625" style="0" customWidth="1"/>
    <col min="8" max="17" width="1.37890625" style="0" customWidth="1"/>
  </cols>
  <sheetData>
    <row r="1" spans="1:7" ht="13.5">
      <c r="A1" s="2" t="s">
        <v>30</v>
      </c>
      <c r="B1" t="s">
        <v>1</v>
      </c>
      <c r="C1" s="1">
        <f>results!F1</f>
        <v>1.5E-07</v>
      </c>
      <c r="D1" t="s">
        <v>4</v>
      </c>
      <c r="E1" t="s">
        <v>6</v>
      </c>
      <c r="F1" s="1">
        <f>results!I1</f>
        <v>1000</v>
      </c>
      <c r="G1" t="s">
        <v>5</v>
      </c>
    </row>
    <row r="2" spans="1:7" ht="13.5">
      <c r="A2" s="2" t="s">
        <v>28</v>
      </c>
      <c r="B2" t="s">
        <v>2</v>
      </c>
      <c r="C2" s="1">
        <f>results!F2</f>
        <v>6.8E-09</v>
      </c>
      <c r="D2" t="s">
        <v>4</v>
      </c>
      <c r="E2" t="s">
        <v>7</v>
      </c>
      <c r="F2" s="1">
        <f>results!I2</f>
        <v>0</v>
      </c>
      <c r="G2" t="s">
        <v>5</v>
      </c>
    </row>
    <row r="3" spans="1:7" ht="13.5">
      <c r="A3" s="2" t="s">
        <v>29</v>
      </c>
      <c r="B3" t="s">
        <v>3</v>
      </c>
      <c r="C3" s="1">
        <f>results!F3</f>
        <v>1.9E-09</v>
      </c>
      <c r="D3" t="s">
        <v>4</v>
      </c>
      <c r="E3" t="s">
        <v>8</v>
      </c>
      <c r="F3" s="1">
        <f>results!I3</f>
        <v>470000</v>
      </c>
      <c r="G3" t="s">
        <v>5</v>
      </c>
    </row>
    <row r="4" spans="1:7" ht="13.5">
      <c r="A4" s="2" t="s">
        <v>31</v>
      </c>
      <c r="B4" t="s">
        <v>33</v>
      </c>
      <c r="C4" s="1">
        <f>results!F4</f>
        <v>0</v>
      </c>
      <c r="D4" t="s">
        <v>4</v>
      </c>
      <c r="E4" t="s">
        <v>9</v>
      </c>
      <c r="F4" s="1">
        <f>results!I4</f>
        <v>39000</v>
      </c>
      <c r="G4" t="s">
        <v>5</v>
      </c>
    </row>
    <row r="5" spans="1:7" ht="13.5">
      <c r="A5" s="2" t="s">
        <v>32</v>
      </c>
      <c r="B5" t="s">
        <v>34</v>
      </c>
      <c r="C5" s="1">
        <f>results!F5</f>
        <v>1E-09</v>
      </c>
      <c r="D5" t="s">
        <v>4</v>
      </c>
      <c r="E5" s="2" t="s">
        <v>35</v>
      </c>
      <c r="F5" s="1">
        <f>results!I5</f>
        <v>0</v>
      </c>
      <c r="G5" t="s">
        <v>5</v>
      </c>
    </row>
    <row r="6" spans="1:7" ht="13.5">
      <c r="A6" s="2"/>
      <c r="E6" s="2" t="s">
        <v>36</v>
      </c>
      <c r="F6" s="1">
        <f>results!I6</f>
        <v>680</v>
      </c>
      <c r="G6" t="s">
        <v>5</v>
      </c>
    </row>
    <row r="7" spans="2:4" ht="13.5">
      <c r="B7" t="s">
        <v>10</v>
      </c>
      <c r="C7">
        <v>2000</v>
      </c>
      <c r="D7" t="s">
        <v>11</v>
      </c>
    </row>
    <row r="8" spans="2:3" ht="13.5">
      <c r="B8" t="s">
        <v>12</v>
      </c>
      <c r="C8">
        <f>2*3.14159*C7</f>
        <v>12566.359999999999</v>
      </c>
    </row>
    <row r="10" spans="1:4" ht="13.5">
      <c r="A10" t="s">
        <v>37</v>
      </c>
      <c r="C10" t="s">
        <v>19</v>
      </c>
      <c r="D10" s="1">
        <f>F6/(1+C8*C8*C5*C5*F6*F6)</f>
        <v>679.9503505980213</v>
      </c>
    </row>
    <row r="11" spans="1:4" ht="13.5">
      <c r="A11" t="s">
        <v>38</v>
      </c>
      <c r="C11" t="s">
        <v>0</v>
      </c>
      <c r="D11" s="1">
        <f>C8*C5*F6*F6/(1+C8*C8*C5*C5*F6*F6)</f>
        <v>5.810260603663846</v>
      </c>
    </row>
    <row r="12" spans="1:4" ht="13.5">
      <c r="A12" t="s">
        <v>39</v>
      </c>
      <c r="C12" t="s">
        <v>20</v>
      </c>
      <c r="D12" s="1">
        <f>F5/(1+C8*C8*C4*C4*F5*F5)</f>
        <v>0</v>
      </c>
    </row>
    <row r="13" spans="1:4" ht="13.5">
      <c r="A13" t="s">
        <v>40</v>
      </c>
      <c r="C13" t="s">
        <v>0</v>
      </c>
      <c r="D13" s="1">
        <f>C8*C4*F5*F5/(1+C8*C8*C4*C4*F5*F5)</f>
        <v>0</v>
      </c>
    </row>
    <row r="14" spans="1:4" ht="13.5">
      <c r="A14" t="s">
        <v>41</v>
      </c>
      <c r="C14" t="s">
        <v>21</v>
      </c>
      <c r="D14" s="1">
        <f>F4/(1+C8*C8*C3*C3*F4*F4)</f>
        <v>20888.315845144138</v>
      </c>
    </row>
    <row r="15" spans="1:4" ht="13.5">
      <c r="A15" t="s">
        <v>42</v>
      </c>
      <c r="C15" t="s">
        <v>23</v>
      </c>
      <c r="D15" s="1">
        <f>C8*C3*F4*F4/(1+C8*C8*C3*C3*F4*F4)</f>
        <v>19450.516165750505</v>
      </c>
    </row>
    <row r="16" spans="1:4" ht="13.5">
      <c r="A16" t="s">
        <v>44</v>
      </c>
      <c r="C16" t="s">
        <v>45</v>
      </c>
      <c r="D16" s="1">
        <f>(F3+C8*C8*C2*C2*F2*F3*(F2+F3))/(1+C8*C8*C2*C2*(F2+F3)*(F2+F3))</f>
        <v>291.2032100980576</v>
      </c>
    </row>
    <row r="17" spans="1:4" ht="13.5">
      <c r="A17" t="s">
        <v>43</v>
      </c>
      <c r="C17" t="s">
        <v>46</v>
      </c>
      <c r="D17" s="1">
        <f>(C8*C2*F3*F3)/(1+C8*C8*C2*C2*(F2+F3)*(F2+F3))</f>
        <v>11695.328530508054</v>
      </c>
    </row>
    <row r="18" spans="1:4" ht="13.5">
      <c r="A18" t="s">
        <v>47</v>
      </c>
      <c r="C18" t="s">
        <v>48</v>
      </c>
      <c r="D18" s="1">
        <f>D10+D12+D14+D16+F1</f>
        <v>22859.469405840216</v>
      </c>
    </row>
    <row r="19" spans="1:4" ht="13.5">
      <c r="A19" t="s">
        <v>49</v>
      </c>
      <c r="C19" t="s">
        <v>50</v>
      </c>
      <c r="D19" s="1">
        <f>D11+D13+D15+D17+1/(C8*C1)</f>
        <v>31682.171881943683</v>
      </c>
    </row>
    <row r="20" ht="13.5">
      <c r="D20" s="1"/>
    </row>
    <row r="21" spans="1:4" ht="13.5">
      <c r="A21" t="s">
        <v>51</v>
      </c>
      <c r="C21" t="s">
        <v>13</v>
      </c>
      <c r="D21" s="1">
        <f>(D10*D18+D11*D19)/(D18*D18+D19*D19)</f>
        <v>0.010304152312524736</v>
      </c>
    </row>
    <row r="22" spans="1:4" ht="13.5">
      <c r="A22" t="s">
        <v>52</v>
      </c>
      <c r="C22" t="s">
        <v>14</v>
      </c>
      <c r="D22" s="1">
        <f>(D10*D19-D11*D18)/(D18*D18+D19*D19)</f>
        <v>0.01402690755269902</v>
      </c>
    </row>
    <row r="23" ht="13.5">
      <c r="D23" s="1"/>
    </row>
    <row r="24" spans="1:4" ht="13.5">
      <c r="A24" t="s">
        <v>53</v>
      </c>
      <c r="D24" s="1">
        <f>+SQRT(D21*D21+D22*D22)</f>
        <v>0.017404875477051645</v>
      </c>
    </row>
    <row r="25" ht="13.5">
      <c r="D25" s="1"/>
    </row>
    <row r="26" spans="1:4" ht="13.5">
      <c r="A26" t="s">
        <v>54</v>
      </c>
      <c r="C26" t="s">
        <v>15</v>
      </c>
      <c r="D26" s="1">
        <f>20*LOG(D24)</f>
        <v>-35.186581590452576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tsuyoshi</dc:creator>
  <cp:keywords/>
  <dc:description/>
  <cp:lastModifiedBy>tsuyoshi</cp:lastModifiedBy>
  <dcterms:created xsi:type="dcterms:W3CDTF">2003-06-28T04:58:34Z</dcterms:created>
  <dcterms:modified xsi:type="dcterms:W3CDTF">2009-09-22T21:00:00Z</dcterms:modified>
  <cp:category/>
  <cp:version/>
  <cp:contentType/>
  <cp:contentStatus/>
</cp:coreProperties>
</file>