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55" windowWidth="14955" windowHeight="8895" activeTab="0"/>
  </bookViews>
  <sheets>
    <sheet name="results" sheetId="1" r:id="rId1"/>
    <sheet name="1027" sheetId="2" r:id="rId2"/>
    <sheet name="20k" sheetId="3" r:id="rId3"/>
    <sheet name="15k" sheetId="4" r:id="rId4"/>
    <sheet name="12k" sheetId="5" r:id="rId5"/>
    <sheet name="10k" sheetId="6" r:id="rId6"/>
    <sheet name="8k" sheetId="7" r:id="rId7"/>
    <sheet name="4k" sheetId="8" r:id="rId8"/>
    <sheet name="2k" sheetId="9" r:id="rId9"/>
    <sheet name="1k" sheetId="10" r:id="rId10"/>
    <sheet name="800" sheetId="11" r:id="rId11"/>
    <sheet name="400" sheetId="12" r:id="rId12"/>
    <sheet name="200" sheetId="13" r:id="rId13"/>
    <sheet name="80" sheetId="14" r:id="rId14"/>
    <sheet name="40" sheetId="15" r:id="rId15"/>
    <sheet name="20" sheetId="16" r:id="rId16"/>
    <sheet name="100" sheetId="17" r:id="rId17"/>
  </sheets>
  <definedNames/>
  <calcPr fullCalcOnLoad="1"/>
</workbook>
</file>

<file path=xl/sharedStrings.xml><?xml version="1.0" encoding="utf-8"?>
<sst xmlns="http://schemas.openxmlformats.org/spreadsheetml/2006/main" count="1150" uniqueCount="76">
  <si>
    <t>D=</t>
  </si>
  <si>
    <t>C1=</t>
  </si>
  <si>
    <t>C2=</t>
  </si>
  <si>
    <t>C3=</t>
  </si>
  <si>
    <t>F</t>
  </si>
  <si>
    <t>Ω</t>
  </si>
  <si>
    <t>R1=</t>
  </si>
  <si>
    <t>R2=</t>
  </si>
  <si>
    <t>R3=</t>
  </si>
  <si>
    <t>R4=</t>
  </si>
  <si>
    <t>基準周波数</t>
  </si>
  <si>
    <t>Hz</t>
  </si>
  <si>
    <t>ω</t>
  </si>
  <si>
    <t>A21=</t>
  </si>
  <si>
    <t>A22=</t>
  </si>
  <si>
    <t>B21=</t>
  </si>
  <si>
    <t>B22=</t>
  </si>
  <si>
    <t>L0=</t>
  </si>
  <si>
    <t>200 A=sqr(A21*A21+A22*A22)</t>
  </si>
  <si>
    <t>210 B=sqr(B21*B21+B22*B22)</t>
  </si>
  <si>
    <t>220 L0=20*(LOG(A/B))/LOG(10)</t>
  </si>
  <si>
    <t>Frequency</t>
  </si>
  <si>
    <t>RIAA</t>
  </si>
  <si>
    <t>計算値(dB)</t>
  </si>
  <si>
    <t>差(dB)</t>
  </si>
  <si>
    <t>A=</t>
  </si>
  <si>
    <t>B=</t>
  </si>
  <si>
    <t>C=</t>
  </si>
  <si>
    <t>E=</t>
  </si>
  <si>
    <t>F=</t>
  </si>
  <si>
    <t>G=</t>
  </si>
  <si>
    <t>H=</t>
  </si>
  <si>
    <t>I=</t>
  </si>
  <si>
    <t>J=</t>
  </si>
  <si>
    <t>K=</t>
  </si>
  <si>
    <t>dB</t>
  </si>
  <si>
    <t xml:space="preserve">      |     R2     |  "</t>
  </si>
  <si>
    <t>"E----+-----+------+----E"</t>
  </si>
  <si>
    <t>L=</t>
  </si>
  <si>
    <t>M=</t>
  </si>
  <si>
    <t>N=</t>
  </si>
  <si>
    <t>O=</t>
  </si>
  <si>
    <t>P=</t>
  </si>
  <si>
    <t>Q=</t>
  </si>
  <si>
    <t>R=</t>
  </si>
  <si>
    <t>E=C*R1*R4+A*R4</t>
  </si>
  <si>
    <t>F=D*R1*R4+B*R4</t>
  </si>
  <si>
    <t>G=A+C*(R1+R4)</t>
  </si>
  <si>
    <t>H=B+D*(R1+R4)</t>
  </si>
  <si>
    <t>M=C*R1+A</t>
  </si>
  <si>
    <t>N=D*R1+B</t>
  </si>
  <si>
    <t>O=A*I-J*B</t>
  </si>
  <si>
    <t>P=A*J+B*I</t>
  </si>
  <si>
    <t>Q=K*M-L*N</t>
  </si>
  <si>
    <t>160 A21=O</t>
  </si>
  <si>
    <t>170 A22=P</t>
  </si>
  <si>
    <t>R=L*M+K*N</t>
  </si>
  <si>
    <t>http://www.gem.hi-ho.ne.jp/katsu-san/audio/equaliser/RIAA.htm</t>
  </si>
  <si>
    <t>1kHzの減衰量</t>
  </si>
  <si>
    <t>dB</t>
  </si>
  <si>
    <t>C2=</t>
  </si>
  <si>
    <t>C3=</t>
  </si>
  <si>
    <t>"E-C3-+-R1--+--R3--+----E"</t>
  </si>
  <si>
    <t xml:space="preserve">      R4    |      C2 "</t>
  </si>
  <si>
    <t>"     |     C1     |  "</t>
  </si>
  <si>
    <t>A=1-W*W*C1*C2*R2*R3</t>
  </si>
  <si>
    <t>B=W*(C2*R3+C1*R2)</t>
  </si>
  <si>
    <t>C=-W*W*C1*C2*R2-W*W*C1*C2*R3</t>
  </si>
  <si>
    <t>D=W*(C1+C2)</t>
  </si>
  <si>
    <t>I=-W*C3*F</t>
  </si>
  <si>
    <t>J=W*C3*E</t>
  </si>
  <si>
    <t>K=G-w*C3*F</t>
  </si>
  <si>
    <t>L=H+w*C3*E</t>
  </si>
  <si>
    <t>180 B21=Q-w*C2*R3*R</t>
  </si>
  <si>
    <t>190 B22=w*C2*R3*Q+R</t>
  </si>
  <si>
    <t>のセルに値を入力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</si>
</sst>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0000_ "/>
    <numFmt numFmtId="178" formatCode="0.00_ "/>
    <numFmt numFmtId="17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8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0" fillId="2" borderId="1" xfId="0" applyNumberFormat="1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9" sqref="C9"/>
    </sheetView>
  </sheetViews>
  <sheetFormatPr defaultColWidth="9.00390625" defaultRowHeight="13.5"/>
  <cols>
    <col min="3" max="3" width="14.125" style="0" customWidth="1"/>
    <col min="5" max="5" width="12.25390625" style="0" customWidth="1"/>
    <col min="6" max="6" width="10.625" style="0" customWidth="1"/>
    <col min="7" max="7" width="4.375" style="0" customWidth="1"/>
    <col min="8" max="8" width="5.25390625" style="0" customWidth="1"/>
    <col min="9" max="9" width="8.25390625" style="0" customWidth="1"/>
  </cols>
  <sheetData>
    <row r="1" spans="1:12" ht="13.5">
      <c r="A1" s="2" t="s">
        <v>62</v>
      </c>
      <c r="E1" s="10" t="s">
        <v>1</v>
      </c>
      <c r="F1" s="5">
        <v>1.35E-07</v>
      </c>
      <c r="G1" t="s">
        <v>4</v>
      </c>
      <c r="H1" t="s">
        <v>6</v>
      </c>
      <c r="I1" s="6">
        <v>24000</v>
      </c>
      <c r="J1" t="s">
        <v>5</v>
      </c>
      <c r="K1" s="1">
        <v>4.7E-08</v>
      </c>
      <c r="L1">
        <v>56000</v>
      </c>
    </row>
    <row r="2" spans="1:12" ht="13.5">
      <c r="A2" s="2" t="s">
        <v>36</v>
      </c>
      <c r="E2" s="10" t="s">
        <v>60</v>
      </c>
      <c r="F2" s="5">
        <v>3.3E-09</v>
      </c>
      <c r="G2" t="s">
        <v>4</v>
      </c>
      <c r="H2" t="s">
        <v>7</v>
      </c>
      <c r="I2" s="6">
        <v>2400</v>
      </c>
      <c r="J2" t="s">
        <v>5</v>
      </c>
      <c r="K2" s="1">
        <v>4.7E-09</v>
      </c>
      <c r="L2">
        <v>6800</v>
      </c>
    </row>
    <row r="3" spans="1:12" ht="13.5">
      <c r="A3" s="2" t="s">
        <v>63</v>
      </c>
      <c r="E3" s="10" t="s">
        <v>61</v>
      </c>
      <c r="F3" s="5">
        <v>2.2E-06</v>
      </c>
      <c r="G3" t="s">
        <v>4</v>
      </c>
      <c r="H3" t="s">
        <v>8</v>
      </c>
      <c r="I3" s="6">
        <v>21000</v>
      </c>
      <c r="J3" t="s">
        <v>5</v>
      </c>
      <c r="K3" s="1">
        <v>2.2E-06</v>
      </c>
      <c r="L3">
        <v>11000</v>
      </c>
    </row>
    <row r="4" spans="1:12" ht="13.5">
      <c r="A4" s="2" t="s">
        <v>64</v>
      </c>
      <c r="H4" t="s">
        <v>9</v>
      </c>
      <c r="I4" s="6">
        <v>20000</v>
      </c>
      <c r="J4" t="s">
        <v>5</v>
      </c>
      <c r="L4">
        <v>1000000</v>
      </c>
    </row>
    <row r="5" spans="1:12" ht="13.5">
      <c r="A5" s="2" t="s">
        <v>37</v>
      </c>
      <c r="K5">
        <v>-19.979128872794362</v>
      </c>
      <c r="L5" t="s">
        <v>35</v>
      </c>
    </row>
    <row r="6" spans="6:11" ht="13.5">
      <c r="F6" s="4"/>
      <c r="G6" t="s">
        <v>75</v>
      </c>
      <c r="K6" t="s">
        <v>57</v>
      </c>
    </row>
    <row r="7" ht="13.5">
      <c r="K7" s="1"/>
    </row>
    <row r="8" spans="11:12" ht="13.5">
      <c r="K8" s="1">
        <v>1.35E-07</v>
      </c>
      <c r="L8">
        <v>24000</v>
      </c>
    </row>
    <row r="9" spans="11:12" ht="13.5">
      <c r="K9" s="1">
        <v>3.3E-09</v>
      </c>
      <c r="L9">
        <v>2400</v>
      </c>
    </row>
    <row r="10" spans="11:12" ht="13.5">
      <c r="K10" s="1">
        <v>2.2E-06</v>
      </c>
      <c r="L10">
        <v>21000</v>
      </c>
    </row>
    <row r="11" spans="1:12" ht="13.5">
      <c r="A11" t="s">
        <v>21</v>
      </c>
      <c r="B11" s="7" t="s">
        <v>22</v>
      </c>
      <c r="D11" t="s">
        <v>21</v>
      </c>
      <c r="E11" s="7" t="s">
        <v>23</v>
      </c>
      <c r="F11" s="7" t="s">
        <v>24</v>
      </c>
      <c r="L11">
        <v>20000</v>
      </c>
    </row>
    <row r="12" spans="1:12" ht="13.5">
      <c r="A12">
        <v>20</v>
      </c>
      <c r="B12" s="8">
        <v>19.36313</v>
      </c>
      <c r="D12">
        <v>20</v>
      </c>
      <c r="E12" s="9">
        <f>'20'!D$34-'1027'!D$34</f>
        <v>19.61366663392871</v>
      </c>
      <c r="F12" s="9">
        <f>E12-B12</f>
        <v>0.2505366339287072</v>
      </c>
      <c r="K12" s="1">
        <v>-21.032524777030485</v>
      </c>
      <c r="L12" t="s">
        <v>59</v>
      </c>
    </row>
    <row r="13" spans="1:11" ht="13.5">
      <c r="A13">
        <v>40</v>
      </c>
      <c r="B13" s="8">
        <v>17.88097</v>
      </c>
      <c r="D13">
        <v>40</v>
      </c>
      <c r="E13" s="9">
        <f>'40'!D$34-'1027'!D$34</f>
        <v>18.06922554404261</v>
      </c>
      <c r="F13" s="9">
        <f aca="true" t="shared" si="0" ref="F13:F26">E13-B13</f>
        <v>0.18825554404260814</v>
      </c>
      <c r="K13" s="1"/>
    </row>
    <row r="14" spans="1:11" ht="13.5">
      <c r="A14">
        <v>80</v>
      </c>
      <c r="B14" s="8">
        <v>14.59498</v>
      </c>
      <c r="D14">
        <v>80</v>
      </c>
      <c r="E14" s="9">
        <f>'80'!D$34-'1027'!D$34</f>
        <v>14.61550751356609</v>
      </c>
      <c r="F14" s="9">
        <f t="shared" si="0"/>
        <v>0.020527513566090505</v>
      </c>
      <c r="K14" s="1"/>
    </row>
    <row r="15" spans="1:11" ht="13.5">
      <c r="A15">
        <v>100</v>
      </c>
      <c r="B15" s="8">
        <v>13.17744</v>
      </c>
      <c r="D15">
        <v>100</v>
      </c>
      <c r="E15" s="9">
        <f>'100'!D$34-'1027'!D$34</f>
        <v>13.156521346322236</v>
      </c>
      <c r="F15" s="9">
        <f t="shared" si="0"/>
        <v>-0.020918653677764354</v>
      </c>
      <c r="K15" s="1"/>
    </row>
    <row r="16" spans="1:6" ht="13.5">
      <c r="A16">
        <v>200</v>
      </c>
      <c r="B16" s="8">
        <v>8.30848</v>
      </c>
      <c r="D16">
        <v>200</v>
      </c>
      <c r="E16" s="9">
        <f>'200'!D$34-'1027'!D$34</f>
        <v>8.22774077910289</v>
      </c>
      <c r="F16" s="9">
        <f t="shared" si="0"/>
        <v>-0.08073922089710983</v>
      </c>
    </row>
    <row r="17" spans="1:6" ht="13.5">
      <c r="A17">
        <v>400</v>
      </c>
      <c r="B17" s="8">
        <v>3.87271</v>
      </c>
      <c r="D17">
        <v>400</v>
      </c>
      <c r="E17" s="9">
        <f>'400'!D$34-'1027'!D$34</f>
        <v>3.810006644316349</v>
      </c>
      <c r="F17" s="9">
        <f t="shared" si="0"/>
        <v>-0.06270335568365093</v>
      </c>
    </row>
    <row r="18" spans="1:9" ht="13.5">
      <c r="A18">
        <v>800</v>
      </c>
      <c r="B18" s="8">
        <v>0.84039</v>
      </c>
      <c r="D18">
        <v>800</v>
      </c>
      <c r="E18" s="9">
        <f>'800'!D$34-'1027'!D$34</f>
        <v>0.8252914719529407</v>
      </c>
      <c r="F18" s="9">
        <f t="shared" si="0"/>
        <v>-0.015098528047059245</v>
      </c>
      <c r="I18" t="s">
        <v>58</v>
      </c>
    </row>
    <row r="19" spans="1:10" ht="13.5">
      <c r="A19">
        <v>1000</v>
      </c>
      <c r="B19" s="8">
        <v>0.08898</v>
      </c>
      <c r="D19">
        <v>1000</v>
      </c>
      <c r="E19" s="9">
        <f>1k!D$34-'1027'!D$34</f>
        <v>0.08646805142085157</v>
      </c>
      <c r="F19" s="9">
        <f t="shared" si="0"/>
        <v>-0.0025119485791484375</v>
      </c>
      <c r="I19" s="3">
        <f>1k!D$34</f>
        <v>-20.946056725609633</v>
      </c>
      <c r="J19" t="s">
        <v>35</v>
      </c>
    </row>
    <row r="20" spans="1:6" ht="13.5">
      <c r="A20">
        <v>2000</v>
      </c>
      <c r="B20" s="8">
        <v>-2.49956</v>
      </c>
      <c r="D20">
        <v>2000</v>
      </c>
      <c r="E20" s="9">
        <f>2k!D$34-'1027'!D$34</f>
        <v>-2.478856442447789</v>
      </c>
      <c r="F20" s="9">
        <f t="shared" si="0"/>
        <v>0.02070355755221076</v>
      </c>
    </row>
    <row r="21" spans="1:6" ht="13.5">
      <c r="A21">
        <v>4000</v>
      </c>
      <c r="B21" s="8">
        <v>-6.51625</v>
      </c>
      <c r="D21">
        <v>4000</v>
      </c>
      <c r="E21" s="9">
        <f>4k!D$34-'1027'!D$34</f>
        <v>-6.487150932980185</v>
      </c>
      <c r="F21" s="9">
        <f t="shared" si="0"/>
        <v>0.029099067019815017</v>
      </c>
    </row>
    <row r="22" spans="1:6" ht="13.5">
      <c r="A22">
        <v>8000</v>
      </c>
      <c r="B22" s="8">
        <v>-11.80513</v>
      </c>
      <c r="D22">
        <v>8000</v>
      </c>
      <c r="E22" s="9">
        <f>8k!D$34-'1027'!D$34</f>
        <v>-11.773420605761533</v>
      </c>
      <c r="F22" s="9">
        <f t="shared" si="0"/>
        <v>0.03170939423846697</v>
      </c>
    </row>
    <row r="23" spans="1:6" ht="13.5">
      <c r="A23">
        <v>10000</v>
      </c>
      <c r="B23" s="8">
        <v>-13.64536</v>
      </c>
      <c r="D23">
        <v>10000</v>
      </c>
      <c r="E23" s="9">
        <f>'10k'!D$34-'1027'!D$34</f>
        <v>-13.613307222531542</v>
      </c>
      <c r="F23" s="9">
        <f t="shared" si="0"/>
        <v>0.032052777468457805</v>
      </c>
    </row>
    <row r="24" spans="1:6" ht="13.5">
      <c r="A24">
        <v>12000</v>
      </c>
      <c r="B24" s="8">
        <v>-15.17471</v>
      </c>
      <c r="D24">
        <v>12000</v>
      </c>
      <c r="E24" s="9">
        <f>'12k'!D$34-'1027'!D$34</f>
        <v>-15.142466167139506</v>
      </c>
      <c r="F24" s="9">
        <f t="shared" si="0"/>
        <v>0.032243832860492816</v>
      </c>
    </row>
    <row r="25" spans="1:6" ht="13.5">
      <c r="A25">
        <v>15000</v>
      </c>
      <c r="B25" s="8">
        <v>-17.06793</v>
      </c>
      <c r="D25">
        <v>15000</v>
      </c>
      <c r="E25" s="9">
        <f>'15k'!D$34-'1027'!D$34</f>
        <v>-17.035529527748732</v>
      </c>
      <c r="F25" s="9">
        <f t="shared" si="0"/>
        <v>0.0324004722512683</v>
      </c>
    </row>
    <row r="26" spans="1:6" ht="13.5">
      <c r="A26">
        <v>20000</v>
      </c>
      <c r="B26" s="8">
        <v>-19.53135</v>
      </c>
      <c r="D26">
        <v>20000</v>
      </c>
      <c r="E26" s="9">
        <f>'20k'!D$34-'1027'!D$34</f>
        <v>-19.49883279205906</v>
      </c>
      <c r="F26" s="9">
        <f t="shared" si="0"/>
        <v>0.03251720794094126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7" sqref="C7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1000</v>
      </c>
      <c r="D6" t="s">
        <v>11</v>
      </c>
    </row>
    <row r="7" spans="2:3" ht="13.5">
      <c r="B7" t="s">
        <v>12</v>
      </c>
      <c r="C7">
        <f>2*3.14159*C6</f>
        <v>6283.179999999999</v>
      </c>
    </row>
    <row r="9" spans="1:4" ht="13.5">
      <c r="A9" t="s">
        <v>65</v>
      </c>
      <c r="C9" t="s">
        <v>25</v>
      </c>
      <c r="D9" s="1">
        <f>1-C7*C7*C1*C2*F2*F3</f>
        <v>0.11358469129370063</v>
      </c>
    </row>
    <row r="10" spans="1:4" ht="13.5">
      <c r="A10" t="s">
        <v>66</v>
      </c>
      <c r="C10" t="s">
        <v>26</v>
      </c>
      <c r="D10" s="1">
        <f>C7*(C2*F3+C1*F2)</f>
        <v>2.4711746939999997</v>
      </c>
    </row>
    <row r="11" spans="1:4" ht="13.5">
      <c r="A11" t="s">
        <v>67</v>
      </c>
      <c r="C11" t="s">
        <v>27</v>
      </c>
      <c r="D11" s="1">
        <f>-C7*C7*C1*C2*F2-C7*C7*C1*C2*F3</f>
        <v>-0.0004115499647564962</v>
      </c>
    </row>
    <row r="12" spans="1:4" ht="13.5">
      <c r="A12" t="s">
        <v>68</v>
      </c>
      <c r="C12" t="s">
        <v>0</v>
      </c>
      <c r="D12" s="1">
        <f>C7*(C1+C2)</f>
        <v>0.000868963794</v>
      </c>
    </row>
    <row r="13" spans="1:4" ht="13.5">
      <c r="A13" t="s">
        <v>45</v>
      </c>
      <c r="C13" t="s">
        <v>28</v>
      </c>
      <c r="D13" s="1">
        <f>D11*F1*F4+D9*F4</f>
        <v>-195272.28925724415</v>
      </c>
    </row>
    <row r="14" spans="1:4" ht="13.5">
      <c r="A14" t="s">
        <v>46</v>
      </c>
      <c r="C14" t="s">
        <v>29</v>
      </c>
      <c r="D14" s="1">
        <f>D12*F1*F4+D10*F4</f>
        <v>466526.115</v>
      </c>
    </row>
    <row r="15" spans="1:4" ht="13.5">
      <c r="A15" t="s">
        <v>47</v>
      </c>
      <c r="C15" t="s">
        <v>30</v>
      </c>
      <c r="D15" s="1">
        <f>D9+D11*(F1+F4)</f>
        <v>-17.994613757992134</v>
      </c>
    </row>
    <row r="16" spans="1:4" ht="13.5">
      <c r="A16" t="s">
        <v>48</v>
      </c>
      <c r="C16" t="s">
        <v>31</v>
      </c>
      <c r="D16" s="1">
        <f>D10+D12*(F1+F4)</f>
        <v>40.70558163</v>
      </c>
    </row>
    <row r="17" spans="1:4" ht="13.5">
      <c r="A17" t="s">
        <v>69</v>
      </c>
      <c r="C17" t="s">
        <v>32</v>
      </c>
      <c r="D17" s="1">
        <f>-C7*C3*D14</f>
        <v>-6448.78862154054</v>
      </c>
    </row>
    <row r="18" spans="1:4" ht="13.5">
      <c r="A18" t="s">
        <v>70</v>
      </c>
      <c r="C18" t="s">
        <v>33</v>
      </c>
      <c r="D18" s="1">
        <f>C7*C3*D13</f>
        <v>-2699.2480733137286</v>
      </c>
    </row>
    <row r="19" spans="1:4" ht="13.5">
      <c r="A19" t="s">
        <v>71</v>
      </c>
      <c r="C19" t="s">
        <v>34</v>
      </c>
      <c r="D19" s="1">
        <f>D15-C7*C3*D14</f>
        <v>-6466.7832352985315</v>
      </c>
    </row>
    <row r="20" spans="1:4" ht="13.5">
      <c r="A20" t="s">
        <v>72</v>
      </c>
      <c r="C20" t="s">
        <v>38</v>
      </c>
      <c r="D20" s="1">
        <f>D16+C7*C3*D13</f>
        <v>-2658.5424916837287</v>
      </c>
    </row>
    <row r="21" spans="1:4" ht="13.5">
      <c r="A21" t="s">
        <v>49</v>
      </c>
      <c r="C21" t="s">
        <v>39</v>
      </c>
      <c r="D21" s="1">
        <f>D11*F1+D9</f>
        <v>-9.763614462862208</v>
      </c>
    </row>
    <row r="22" spans="1:4" ht="13.5">
      <c r="A22" t="s">
        <v>50</v>
      </c>
      <c r="C22" t="s">
        <v>40</v>
      </c>
      <c r="D22" s="1">
        <f>D12*F1+D10</f>
        <v>23.32630575</v>
      </c>
    </row>
    <row r="23" spans="1:4" ht="13.5">
      <c r="A23" t="s">
        <v>51</v>
      </c>
      <c r="C23" t="s">
        <v>41</v>
      </c>
      <c r="D23" s="1">
        <f>D9*D17-D18*D10</f>
        <v>5937.82986680513</v>
      </c>
    </row>
    <row r="24" spans="1:4" ht="13.5">
      <c r="A24" t="s">
        <v>52</v>
      </c>
      <c r="C24" t="s">
        <v>42</v>
      </c>
      <c r="D24" s="1">
        <f>D9*D18+D10*D17</f>
        <v>-16242.67650763858</v>
      </c>
    </row>
    <row r="25" spans="1:4" ht="13.5">
      <c r="A25" t="s">
        <v>53</v>
      </c>
      <c r="C25" t="s">
        <v>43</v>
      </c>
      <c r="D25" s="1">
        <f>D19*D21-D20*D22</f>
        <v>125153.15333473709</v>
      </c>
    </row>
    <row r="26" spans="1:4" ht="13.5">
      <c r="A26" t="s">
        <v>56</v>
      </c>
      <c r="C26" t="s">
        <v>44</v>
      </c>
      <c r="D26" s="1">
        <f>D20*D21+D19*D22</f>
        <v>-124889.17904361075</v>
      </c>
    </row>
    <row r="28" spans="1:4" ht="13.5">
      <c r="A28" t="s">
        <v>54</v>
      </c>
      <c r="C28" t="s">
        <v>13</v>
      </c>
      <c r="D28" s="1">
        <f>D23</f>
        <v>5937.82986680513</v>
      </c>
    </row>
    <row r="29" spans="1:4" ht="13.5">
      <c r="A29" t="s">
        <v>55</v>
      </c>
      <c r="C29" t="s">
        <v>14</v>
      </c>
      <c r="D29" s="1">
        <f>D24</f>
        <v>-16242.67650763858</v>
      </c>
    </row>
    <row r="30" spans="1:4" ht="13.5">
      <c r="A30" t="s">
        <v>73</v>
      </c>
      <c r="C30" t="s">
        <v>15</v>
      </c>
      <c r="D30" s="1">
        <f>D25-C7*C2*F3*D26</f>
        <v>179532.9459391752</v>
      </c>
    </row>
    <row r="31" spans="1:4" ht="13.5">
      <c r="A31" t="s">
        <v>74</v>
      </c>
      <c r="C31" t="s">
        <v>16</v>
      </c>
      <c r="D31" s="1">
        <f>C7*C2*F3*D25+D26</f>
        <v>-70394.44559870684</v>
      </c>
    </row>
    <row r="32" spans="1:4" ht="13.5">
      <c r="A32" t="s">
        <v>18</v>
      </c>
      <c r="D32" s="1">
        <f>+SQRT(D28*D28+D29*D29)</f>
        <v>17293.997908491758</v>
      </c>
    </row>
    <row r="33" spans="1:4" ht="13.5">
      <c r="A33" t="s">
        <v>19</v>
      </c>
      <c r="D33" s="1">
        <f>+SQRT(D30*D30+D31*D31)</f>
        <v>192840.49535496454</v>
      </c>
    </row>
    <row r="34" spans="1:4" ht="13.5">
      <c r="A34" t="s">
        <v>20</v>
      </c>
      <c r="C34" t="s">
        <v>17</v>
      </c>
      <c r="D34" s="1">
        <f>20*LOG(D32/D33)</f>
        <v>-20.946056725609633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800</v>
      </c>
      <c r="D6" t="s">
        <v>11</v>
      </c>
    </row>
    <row r="7" spans="2:3" ht="13.5">
      <c r="B7" t="s">
        <v>12</v>
      </c>
      <c r="C7">
        <f>2*3.14159*C6</f>
        <v>5026.544</v>
      </c>
    </row>
    <row r="9" spans="1:4" ht="13.5">
      <c r="A9" t="s">
        <v>65</v>
      </c>
      <c r="C9" t="s">
        <v>25</v>
      </c>
      <c r="D9" s="1">
        <f>1-C7*C7*C1*C2*F2*F3</f>
        <v>0.4326942024279682</v>
      </c>
    </row>
    <row r="10" spans="1:4" ht="13.5">
      <c r="A10" t="s">
        <v>66</v>
      </c>
      <c r="C10" t="s">
        <v>26</v>
      </c>
      <c r="D10" s="1">
        <f>C7*(C2*F3+C1*F2)</f>
        <v>1.9769397552</v>
      </c>
    </row>
    <row r="11" spans="1:4" ht="13.5">
      <c r="A11" t="s">
        <v>67</v>
      </c>
      <c r="C11" t="s">
        <v>27</v>
      </c>
      <c r="D11" s="1">
        <f>-C7*C7*C1*C2*F2-C7*C7*C1*C2*F3</f>
        <v>-0.0002633919774441576</v>
      </c>
    </row>
    <row r="12" spans="1:4" ht="13.5">
      <c r="A12" t="s">
        <v>68</v>
      </c>
      <c r="C12" t="s">
        <v>0</v>
      </c>
      <c r="D12" s="1">
        <f>C7*(C1+C2)</f>
        <v>0.0006951710352000001</v>
      </c>
    </row>
    <row r="13" spans="1:4" ht="13.5">
      <c r="A13" t="s">
        <v>45</v>
      </c>
      <c r="C13" t="s">
        <v>28</v>
      </c>
      <c r="D13" s="1">
        <f>D11*F1*F4+D9*F4</f>
        <v>-117774.26512463627</v>
      </c>
    </row>
    <row r="14" spans="1:4" ht="13.5">
      <c r="A14" t="s">
        <v>46</v>
      </c>
      <c r="C14" t="s">
        <v>29</v>
      </c>
      <c r="D14" s="1">
        <f>D12*F1*F4+D10*F4</f>
        <v>373220.8920000001</v>
      </c>
    </row>
    <row r="15" spans="1:4" ht="13.5">
      <c r="A15" t="s">
        <v>47</v>
      </c>
      <c r="C15" t="s">
        <v>30</v>
      </c>
      <c r="D15" s="1">
        <f>D9+D11*(F1+F4)</f>
        <v>-11.156552805114966</v>
      </c>
    </row>
    <row r="16" spans="1:4" ht="13.5">
      <c r="A16" t="s">
        <v>48</v>
      </c>
      <c r="C16" t="s">
        <v>31</v>
      </c>
      <c r="D16" s="1">
        <f>D10+D12*(F1+F4)</f>
        <v>32.56446530400001</v>
      </c>
    </row>
    <row r="17" spans="1:4" ht="13.5">
      <c r="A17" t="s">
        <v>69</v>
      </c>
      <c r="C17" t="s">
        <v>32</v>
      </c>
      <c r="D17" s="1">
        <f>-C7*C3*D14</f>
        <v>-4127.224717785947</v>
      </c>
    </row>
    <row r="18" spans="1:4" ht="13.5">
      <c r="A18" t="s">
        <v>70</v>
      </c>
      <c r="C18" t="s">
        <v>33</v>
      </c>
      <c r="D18" s="1">
        <f>C7*C3*D13</f>
        <v>-1302.3945565766294</v>
      </c>
    </row>
    <row r="19" spans="1:4" ht="13.5">
      <c r="A19" t="s">
        <v>71</v>
      </c>
      <c r="C19" t="s">
        <v>34</v>
      </c>
      <c r="D19" s="1">
        <f>D15-C7*C3*D14</f>
        <v>-4138.381270591062</v>
      </c>
    </row>
    <row r="20" spans="1:4" ht="13.5">
      <c r="A20" t="s">
        <v>72</v>
      </c>
      <c r="C20" t="s">
        <v>38</v>
      </c>
      <c r="D20" s="1">
        <f>D16+C7*C3*D13</f>
        <v>-1269.8300912726295</v>
      </c>
    </row>
    <row r="21" spans="1:4" ht="13.5">
      <c r="A21" t="s">
        <v>49</v>
      </c>
      <c r="C21" t="s">
        <v>39</v>
      </c>
      <c r="D21" s="1">
        <f>D11*F1+D9</f>
        <v>-5.888713256231814</v>
      </c>
    </row>
    <row r="22" spans="1:4" ht="13.5">
      <c r="A22" t="s">
        <v>50</v>
      </c>
      <c r="C22" t="s">
        <v>40</v>
      </c>
      <c r="D22" s="1">
        <f>D12*F1+D10</f>
        <v>18.661044600000004</v>
      </c>
    </row>
    <row r="23" spans="1:4" ht="13.5">
      <c r="A23" t="s">
        <v>51</v>
      </c>
      <c r="C23" t="s">
        <v>41</v>
      </c>
      <c r="D23" s="1">
        <f>D9*D17-D18*D10</f>
        <v>788.929368349028</v>
      </c>
    </row>
    <row r="24" spans="1:4" ht="13.5">
      <c r="A24" t="s">
        <v>52</v>
      </c>
      <c r="C24" t="s">
        <v>42</v>
      </c>
      <c r="D24" s="1">
        <f>D9*D18+D10*D17</f>
        <v>-8722.813197139592</v>
      </c>
    </row>
    <row r="25" spans="1:4" ht="13.5">
      <c r="A25" t="s">
        <v>53</v>
      </c>
      <c r="C25" t="s">
        <v>43</v>
      </c>
      <c r="D25" s="1">
        <f>D19*D21-D20*D22</f>
        <v>48066.09661513165</v>
      </c>
    </row>
    <row r="26" spans="1:4" ht="13.5">
      <c r="A26" t="s">
        <v>56</v>
      </c>
      <c r="C26" t="s">
        <v>44</v>
      </c>
      <c r="D26" s="1">
        <f>D20*D21+D19*D22</f>
        <v>-69748.85217066531</v>
      </c>
    </row>
    <row r="28" spans="1:4" ht="13.5">
      <c r="A28" t="s">
        <v>54</v>
      </c>
      <c r="C28" t="s">
        <v>13</v>
      </c>
      <c r="D28" s="1">
        <f>D23</f>
        <v>788.929368349028</v>
      </c>
    </row>
    <row r="29" spans="1:4" ht="13.5">
      <c r="A29" t="s">
        <v>55</v>
      </c>
      <c r="C29" t="s">
        <v>14</v>
      </c>
      <c r="D29" s="1">
        <f>D24</f>
        <v>-8722.813197139592</v>
      </c>
    </row>
    <row r="30" spans="1:4" ht="13.5">
      <c r="A30" t="s">
        <v>73</v>
      </c>
      <c r="C30" t="s">
        <v>15</v>
      </c>
      <c r="D30" s="1">
        <f>D25-C7*C2*F3*D26</f>
        <v>72362.37685003605</v>
      </c>
    </row>
    <row r="31" spans="1:4" ht="13.5">
      <c r="A31" t="s">
        <v>74</v>
      </c>
      <c r="C31" t="s">
        <v>16</v>
      </c>
      <c r="D31" s="1">
        <f>C7*C2*F3*D25+D26</f>
        <v>-53005.532147251535</v>
      </c>
    </row>
    <row r="32" spans="1:4" ht="13.5">
      <c r="A32" t="s">
        <v>18</v>
      </c>
      <c r="D32" s="1">
        <f>+SQRT(D28*D28+D29*D29)</f>
        <v>8758.417643640672</v>
      </c>
    </row>
    <row r="33" spans="1:4" ht="13.5">
      <c r="A33" t="s">
        <v>19</v>
      </c>
      <c r="D33" s="1">
        <f>+SQRT(D30*D30+D31*D31)</f>
        <v>89698.9410283084</v>
      </c>
    </row>
    <row r="34" spans="1:4" ht="13.5">
      <c r="A34" t="s">
        <v>20</v>
      </c>
      <c r="C34" t="s">
        <v>17</v>
      </c>
      <c r="D34" s="1">
        <f>20*LOG(D32/D33)</f>
        <v>-20.207233305077544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400</v>
      </c>
      <c r="D6" t="s">
        <v>11</v>
      </c>
    </row>
    <row r="7" spans="2:3" ht="13.5">
      <c r="B7" t="s">
        <v>12</v>
      </c>
      <c r="C7">
        <f>2*3.14159*C6</f>
        <v>2513.272</v>
      </c>
    </row>
    <row r="9" spans="1:4" ht="13.5">
      <c r="A9" t="s">
        <v>65</v>
      </c>
      <c r="C9" t="s">
        <v>25</v>
      </c>
      <c r="D9" s="1">
        <f>1-C7*C7*C1*C2*F2*F3</f>
        <v>0.8581735506069921</v>
      </c>
    </row>
    <row r="10" spans="1:4" ht="13.5">
      <c r="A10" t="s">
        <v>66</v>
      </c>
      <c r="C10" t="s">
        <v>26</v>
      </c>
      <c r="D10" s="1">
        <f>C7*(C2*F3+C1*F2)</f>
        <v>0.9884698776</v>
      </c>
    </row>
    <row r="11" spans="1:4" ht="13.5">
      <c r="A11" t="s">
        <v>67</v>
      </c>
      <c r="C11" t="s">
        <v>27</v>
      </c>
      <c r="D11" s="1">
        <f>-C7*C7*C1*C2*F2-C7*C7*C1*C2*F3</f>
        <v>-6.58479943610394E-05</v>
      </c>
    </row>
    <row r="12" spans="1:4" ht="13.5">
      <c r="A12" t="s">
        <v>68</v>
      </c>
      <c r="C12" t="s">
        <v>0</v>
      </c>
      <c r="D12" s="1">
        <f>C7*(C1+C2)</f>
        <v>0.00034758551760000005</v>
      </c>
    </row>
    <row r="13" spans="1:4" ht="13.5">
      <c r="A13" t="s">
        <v>45</v>
      </c>
      <c r="C13" t="s">
        <v>28</v>
      </c>
      <c r="D13" s="1">
        <f>D11*F1*F4+D9*F4</f>
        <v>-14443.566281159066</v>
      </c>
    </row>
    <row r="14" spans="1:4" ht="13.5">
      <c r="A14" t="s">
        <v>46</v>
      </c>
      <c r="C14" t="s">
        <v>29</v>
      </c>
      <c r="D14" s="1">
        <f>D12*F1*F4+D10*F4</f>
        <v>186610.44600000005</v>
      </c>
    </row>
    <row r="15" spans="1:4" ht="13.5">
      <c r="A15" t="s">
        <v>47</v>
      </c>
      <c r="C15" t="s">
        <v>30</v>
      </c>
      <c r="D15" s="1">
        <f>D9+D11*(F1+F4)</f>
        <v>-2.0391382012787416</v>
      </c>
    </row>
    <row r="16" spans="1:4" ht="13.5">
      <c r="A16" t="s">
        <v>48</v>
      </c>
      <c r="C16" t="s">
        <v>31</v>
      </c>
      <c r="D16" s="1">
        <f>D10+D12*(F1+F4)</f>
        <v>16.282232652000005</v>
      </c>
    </row>
    <row r="17" spans="1:4" ht="13.5">
      <c r="A17" t="s">
        <v>69</v>
      </c>
      <c r="C17" t="s">
        <v>32</v>
      </c>
      <c r="D17" s="1">
        <f>-C7*C3*D14</f>
        <v>-1031.8061794464868</v>
      </c>
    </row>
    <row r="18" spans="1:4" ht="13.5">
      <c r="A18" t="s">
        <v>70</v>
      </c>
      <c r="C18" t="s">
        <v>33</v>
      </c>
      <c r="D18" s="1">
        <f>C7*C3*D13</f>
        <v>-79.86134357207867</v>
      </c>
    </row>
    <row r="19" spans="1:4" ht="13.5">
      <c r="A19" t="s">
        <v>71</v>
      </c>
      <c r="C19" t="s">
        <v>34</v>
      </c>
      <c r="D19" s="1">
        <f>D15-C7*C3*D14</f>
        <v>-1033.8453176477656</v>
      </c>
    </row>
    <row r="20" spans="1:4" ht="13.5">
      <c r="A20" t="s">
        <v>72</v>
      </c>
      <c r="C20" t="s">
        <v>38</v>
      </c>
      <c r="D20" s="1">
        <f>D16+C7*C3*D13</f>
        <v>-63.57911092007866</v>
      </c>
    </row>
    <row r="21" spans="1:4" ht="13.5">
      <c r="A21" t="s">
        <v>49</v>
      </c>
      <c r="C21" t="s">
        <v>39</v>
      </c>
      <c r="D21" s="1">
        <f>D11*F1+D9</f>
        <v>-0.7221783140579534</v>
      </c>
    </row>
    <row r="22" spans="1:4" ht="13.5">
      <c r="A22" t="s">
        <v>50</v>
      </c>
      <c r="C22" t="s">
        <v>40</v>
      </c>
      <c r="D22" s="1">
        <f>D12*F1+D10</f>
        <v>9.330522300000002</v>
      </c>
    </row>
    <row r="23" spans="1:4" ht="13.5">
      <c r="A23" t="s">
        <v>51</v>
      </c>
      <c r="C23" t="s">
        <v>41</v>
      </c>
      <c r="D23" s="1">
        <f>D9*D17-D18*D10</f>
        <v>-806.5282400481626</v>
      </c>
    </row>
    <row r="24" spans="1:4" ht="13.5">
      <c r="A24" t="s">
        <v>52</v>
      </c>
      <c r="C24" t="s">
        <v>42</v>
      </c>
      <c r="D24" s="1">
        <f>D9*D18+D10*D17</f>
        <v>-1088.4442206738881</v>
      </c>
    </row>
    <row r="25" spans="1:4" ht="13.5">
      <c r="A25" t="s">
        <v>53</v>
      </c>
      <c r="C25" t="s">
        <v>43</v>
      </c>
      <c r="D25" s="1">
        <f>D19*D21-D20*D22</f>
        <v>1339.8469807495403</v>
      </c>
    </row>
    <row r="26" spans="1:4" ht="13.5">
      <c r="A26" t="s">
        <v>56</v>
      </c>
      <c r="C26" t="s">
        <v>44</v>
      </c>
      <c r="D26" s="1">
        <f>D20*D21+D19*D22</f>
        <v>-9600.401335929495</v>
      </c>
    </row>
    <row r="28" spans="1:4" ht="13.5">
      <c r="A28" t="s">
        <v>54</v>
      </c>
      <c r="C28" t="s">
        <v>13</v>
      </c>
      <c r="D28" s="1">
        <f>D23</f>
        <v>-806.5282400481626</v>
      </c>
    </row>
    <row r="29" spans="1:4" ht="13.5">
      <c r="A29" t="s">
        <v>55</v>
      </c>
      <c r="C29" t="s">
        <v>14</v>
      </c>
      <c r="D29" s="1">
        <f>D24</f>
        <v>-1088.4442206738881</v>
      </c>
    </row>
    <row r="30" spans="1:4" ht="13.5">
      <c r="A30" t="s">
        <v>73</v>
      </c>
      <c r="C30" t="s">
        <v>15</v>
      </c>
      <c r="D30" s="1">
        <f>D25-C7*C2*F3*D26</f>
        <v>3011.946477487886</v>
      </c>
    </row>
    <row r="31" spans="1:4" ht="13.5">
      <c r="A31" t="s">
        <v>74</v>
      </c>
      <c r="C31" t="s">
        <v>16</v>
      </c>
      <c r="D31" s="1">
        <f>C7*C2*F3*D25+D26</f>
        <v>-9367.040522790032</v>
      </c>
    </row>
    <row r="32" spans="1:4" ht="13.5">
      <c r="A32" t="s">
        <v>18</v>
      </c>
      <c r="D32" s="1">
        <f>+SQRT(D28*D28+D29*D29)</f>
        <v>1354.6950297072674</v>
      </c>
    </row>
    <row r="33" spans="1:4" ht="13.5">
      <c r="A33" t="s">
        <v>19</v>
      </c>
      <c r="D33" s="1">
        <f>+SQRT(D30*D30+D31*D31)</f>
        <v>9839.373442391656</v>
      </c>
    </row>
    <row r="34" spans="1:4" ht="13.5">
      <c r="A34" t="s">
        <v>20</v>
      </c>
      <c r="C34" t="s">
        <v>17</v>
      </c>
      <c r="D34" s="1">
        <f>20*LOG(D32/D33)</f>
        <v>-17.222518132714136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200</v>
      </c>
      <c r="D6" t="s">
        <v>11</v>
      </c>
    </row>
    <row r="7" spans="2:3" ht="13.5">
      <c r="B7" t="s">
        <v>12</v>
      </c>
      <c r="C7">
        <f>2*3.14159*C6</f>
        <v>1256.636</v>
      </c>
    </row>
    <row r="9" spans="1:4" ht="13.5">
      <c r="A9" t="s">
        <v>65</v>
      </c>
      <c r="C9" t="s">
        <v>25</v>
      </c>
      <c r="D9" s="1">
        <f>1-C7*C7*C1*C2*F2*F3</f>
        <v>0.964543387651748</v>
      </c>
    </row>
    <row r="10" spans="1:4" ht="13.5">
      <c r="A10" t="s">
        <v>66</v>
      </c>
      <c r="C10" t="s">
        <v>26</v>
      </c>
      <c r="D10" s="1">
        <f>C7*(C2*F3+C1*F2)</f>
        <v>0.4942349388</v>
      </c>
    </row>
    <row r="11" spans="1:4" ht="13.5">
      <c r="A11" t="s">
        <v>67</v>
      </c>
      <c r="C11" t="s">
        <v>27</v>
      </c>
      <c r="D11" s="1">
        <f>-C7*C7*C1*C2*F2-C7*C7*C1*C2*F3</f>
        <v>-1.646199859025985E-05</v>
      </c>
    </row>
    <row r="12" spans="1:4" ht="13.5">
      <c r="A12" t="s">
        <v>68</v>
      </c>
      <c r="C12" t="s">
        <v>0</v>
      </c>
      <c r="D12" s="1">
        <f>C7*(C1+C2)</f>
        <v>0.00017379275880000003</v>
      </c>
    </row>
    <row r="13" spans="1:4" ht="13.5">
      <c r="A13" t="s">
        <v>45</v>
      </c>
      <c r="C13" t="s">
        <v>28</v>
      </c>
      <c r="D13" s="1">
        <f>D11*F1*F4+D9*F4</f>
        <v>11389.108429710232</v>
      </c>
    </row>
    <row r="14" spans="1:4" ht="13.5">
      <c r="A14" t="s">
        <v>46</v>
      </c>
      <c r="C14" t="s">
        <v>29</v>
      </c>
      <c r="D14" s="1">
        <f>D12*F1*F4+D10*F4</f>
        <v>93305.22300000003</v>
      </c>
    </row>
    <row r="15" spans="1:4" ht="13.5">
      <c r="A15" t="s">
        <v>47</v>
      </c>
      <c r="C15" t="s">
        <v>30</v>
      </c>
      <c r="D15" s="1">
        <f>D9+D11*(F1+F4)</f>
        <v>0.2402154496803146</v>
      </c>
    </row>
    <row r="16" spans="1:4" ht="13.5">
      <c r="A16" t="s">
        <v>48</v>
      </c>
      <c r="C16" t="s">
        <v>31</v>
      </c>
      <c r="D16" s="1">
        <f>D10+D12*(F1+F4)</f>
        <v>8.141116326000002</v>
      </c>
    </row>
    <row r="17" spans="1:4" ht="13.5">
      <c r="A17" t="s">
        <v>69</v>
      </c>
      <c r="C17" t="s">
        <v>32</v>
      </c>
      <c r="D17" s="1">
        <f>-C7*C3*D14</f>
        <v>-257.9515448616217</v>
      </c>
    </row>
    <row r="18" spans="1:4" ht="13.5">
      <c r="A18" t="s">
        <v>70</v>
      </c>
      <c r="C18" t="s">
        <v>33</v>
      </c>
      <c r="D18" s="1">
        <f>C7*C3*D13</f>
        <v>31.486320053490164</v>
      </c>
    </row>
    <row r="19" spans="1:4" ht="13.5">
      <c r="A19" t="s">
        <v>71</v>
      </c>
      <c r="C19" t="s">
        <v>34</v>
      </c>
      <c r="D19" s="1">
        <f>D15-C7*C3*D14</f>
        <v>-257.7113294119414</v>
      </c>
    </row>
    <row r="20" spans="1:4" ht="13.5">
      <c r="A20" t="s">
        <v>72</v>
      </c>
      <c r="C20" t="s">
        <v>38</v>
      </c>
      <c r="D20" s="1">
        <f>D16+C7*C3*D13</f>
        <v>39.62743637949016</v>
      </c>
    </row>
    <row r="21" spans="1:4" ht="13.5">
      <c r="A21" t="s">
        <v>49</v>
      </c>
      <c r="C21" t="s">
        <v>39</v>
      </c>
      <c r="D21" s="1">
        <f>D11*F1+D9</f>
        <v>0.5694554214855116</v>
      </c>
    </row>
    <row r="22" spans="1:4" ht="13.5">
      <c r="A22" t="s">
        <v>50</v>
      </c>
      <c r="C22" t="s">
        <v>40</v>
      </c>
      <c r="D22" s="1">
        <f>D12*F1+D10</f>
        <v>4.665261150000001</v>
      </c>
    </row>
    <row r="23" spans="1:4" ht="13.5">
      <c r="A23" t="s">
        <v>51</v>
      </c>
      <c r="C23" t="s">
        <v>41</v>
      </c>
      <c r="D23" s="1">
        <f>D9*D17-D18*D10</f>
        <v>-264.36709639550435</v>
      </c>
    </row>
    <row r="24" spans="1:4" ht="13.5">
      <c r="A24" t="s">
        <v>52</v>
      </c>
      <c r="C24" t="s">
        <v>42</v>
      </c>
      <c r="D24" s="1">
        <f>D9*D18+D10*D17</f>
        <v>-97.1187441789685</v>
      </c>
    </row>
    <row r="25" spans="1:4" ht="13.5">
      <c r="A25" t="s">
        <v>53</v>
      </c>
      <c r="C25" t="s">
        <v>43</v>
      </c>
      <c r="D25" s="1">
        <f>D19*D21-D20*D22</f>
        <v>-331.6274531272008</v>
      </c>
    </row>
    <row r="26" spans="1:4" ht="13.5">
      <c r="A26" t="s">
        <v>56</v>
      </c>
      <c r="C26" t="s">
        <v>44</v>
      </c>
      <c r="D26" s="1">
        <f>D20*D21+D19*D22</f>
        <v>-1179.7245945345098</v>
      </c>
    </row>
    <row r="28" spans="1:4" ht="13.5">
      <c r="A28" t="s">
        <v>54</v>
      </c>
      <c r="C28" t="s">
        <v>13</v>
      </c>
      <c r="D28" s="1">
        <f>D23</f>
        <v>-264.36709639550435</v>
      </c>
    </row>
    <row r="29" spans="1:4" ht="13.5">
      <c r="A29" t="s">
        <v>55</v>
      </c>
      <c r="C29" t="s">
        <v>14</v>
      </c>
      <c r="D29" s="1">
        <f>D24</f>
        <v>-97.1187441789685</v>
      </c>
    </row>
    <row r="30" spans="1:4" ht="13.5">
      <c r="A30" t="s">
        <v>73</v>
      </c>
      <c r="C30" t="s">
        <v>15</v>
      </c>
      <c r="D30" s="1">
        <f>D25-C7*C2*F3*D26</f>
        <v>-228.89128451368225</v>
      </c>
    </row>
    <row r="31" spans="1:4" ht="13.5">
      <c r="A31" t="s">
        <v>74</v>
      </c>
      <c r="C31" t="s">
        <v>16</v>
      </c>
      <c r="D31" s="1">
        <f>C7*C2*F3*D25+D26</f>
        <v>-1208.604329770335</v>
      </c>
    </row>
    <row r="32" spans="1:4" ht="13.5">
      <c r="A32" t="s">
        <v>18</v>
      </c>
      <c r="D32" s="1">
        <f>+SQRT(D28*D28+D29*D29)</f>
        <v>281.6416377730569</v>
      </c>
    </row>
    <row r="33" spans="1:4" ht="13.5">
      <c r="A33" t="s">
        <v>19</v>
      </c>
      <c r="D33" s="1">
        <f>+SQRT(D30*D30+D31*D31)</f>
        <v>1230.08765787887</v>
      </c>
    </row>
    <row r="34" spans="1:4" ht="13.5">
      <c r="A34" t="s">
        <v>20</v>
      </c>
      <c r="C34" t="s">
        <v>17</v>
      </c>
      <c r="D34" s="1">
        <f>20*LOG(D32/D33)</f>
        <v>-12.804783997927595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80</v>
      </c>
      <c r="D6" t="s">
        <v>11</v>
      </c>
    </row>
    <row r="7" spans="2:3" ht="13.5">
      <c r="B7" t="s">
        <v>12</v>
      </c>
      <c r="C7">
        <f>2*3.14159*C6</f>
        <v>502.6544</v>
      </c>
    </row>
    <row r="9" spans="1:4" ht="13.5">
      <c r="A9" t="s">
        <v>65</v>
      </c>
      <c r="C9" t="s">
        <v>25</v>
      </c>
      <c r="D9" s="1">
        <f>1-C7*C7*C1*C2*F2*F3</f>
        <v>0.9943269420242797</v>
      </c>
    </row>
    <row r="10" spans="1:4" ht="13.5">
      <c r="A10" t="s">
        <v>66</v>
      </c>
      <c r="C10" t="s">
        <v>26</v>
      </c>
      <c r="D10" s="1">
        <f>C7*(C2*F3+C1*F2)</f>
        <v>0.19769397552</v>
      </c>
    </row>
    <row r="11" spans="1:4" ht="13.5">
      <c r="A11" t="s">
        <v>67</v>
      </c>
      <c r="C11" t="s">
        <v>27</v>
      </c>
      <c r="D11" s="1">
        <f>-C7*C7*C1*C2*F2-C7*C7*C1*C2*F3</f>
        <v>-2.6339197744415763E-06</v>
      </c>
    </row>
    <row r="12" spans="1:4" ht="13.5">
      <c r="A12" t="s">
        <v>68</v>
      </c>
      <c r="C12" t="s">
        <v>0</v>
      </c>
      <c r="D12" s="1">
        <f>C7*(C1+C2)</f>
        <v>6.951710352E-05</v>
      </c>
    </row>
    <row r="13" spans="1:4" ht="13.5">
      <c r="A13" t="s">
        <v>45</v>
      </c>
      <c r="C13" t="s">
        <v>28</v>
      </c>
      <c r="D13" s="1">
        <f>D11*F1*F4+D9*F4</f>
        <v>18622.25734875364</v>
      </c>
    </row>
    <row r="14" spans="1:4" ht="13.5">
      <c r="A14" t="s">
        <v>46</v>
      </c>
      <c r="C14" t="s">
        <v>29</v>
      </c>
      <c r="D14" s="1">
        <f>D12*F1*F4+D10*F4</f>
        <v>37322.0892</v>
      </c>
    </row>
    <row r="15" spans="1:4" ht="13.5">
      <c r="A15" t="s">
        <v>47</v>
      </c>
      <c r="C15" t="s">
        <v>30</v>
      </c>
      <c r="D15" s="1">
        <f>D9+D11*(F1+F4)</f>
        <v>0.8784344719488504</v>
      </c>
    </row>
    <row r="16" spans="1:4" ht="13.5">
      <c r="A16" t="s">
        <v>48</v>
      </c>
      <c r="C16" t="s">
        <v>31</v>
      </c>
      <c r="D16" s="1">
        <f>D10+D12*(F1+F4)</f>
        <v>3.2564465304000003</v>
      </c>
    </row>
    <row r="17" spans="1:4" ht="13.5">
      <c r="A17" t="s">
        <v>69</v>
      </c>
      <c r="C17" t="s">
        <v>32</v>
      </c>
      <c r="D17" s="1">
        <f>-C7*C3*D14</f>
        <v>-41.27224717785946</v>
      </c>
    </row>
    <row r="18" spans="1:4" ht="13.5">
      <c r="A18" t="s">
        <v>70</v>
      </c>
      <c r="C18" t="s">
        <v>33</v>
      </c>
      <c r="D18" s="1">
        <f>C7*C3*D13</f>
        <v>20.593231107423374</v>
      </c>
    </row>
    <row r="19" spans="1:4" ht="13.5">
      <c r="A19" t="s">
        <v>71</v>
      </c>
      <c r="C19" t="s">
        <v>34</v>
      </c>
      <c r="D19" s="1">
        <f>D15-C7*C3*D14</f>
        <v>-40.39381270591061</v>
      </c>
    </row>
    <row r="20" spans="1:4" ht="13.5">
      <c r="A20" t="s">
        <v>72</v>
      </c>
      <c r="C20" t="s">
        <v>38</v>
      </c>
      <c r="D20" s="1">
        <f>D16+C7*C3*D13</f>
        <v>23.849677637823376</v>
      </c>
    </row>
    <row r="21" spans="1:4" ht="13.5">
      <c r="A21" t="s">
        <v>49</v>
      </c>
      <c r="C21" t="s">
        <v>39</v>
      </c>
      <c r="D21" s="1">
        <f>D11*F1+D9</f>
        <v>0.9311128674376818</v>
      </c>
    </row>
    <row r="22" spans="1:4" ht="13.5">
      <c r="A22" t="s">
        <v>50</v>
      </c>
      <c r="C22" t="s">
        <v>40</v>
      </c>
      <c r="D22" s="1">
        <f>D12*F1+D10</f>
        <v>1.86610446</v>
      </c>
    </row>
    <row r="23" spans="1:4" ht="13.5">
      <c r="A23" t="s">
        <v>51</v>
      </c>
      <c r="C23" t="s">
        <v>41</v>
      </c>
      <c r="D23" s="1">
        <f>D9*D17-D18*D10</f>
        <v>-45.10926505325987</v>
      </c>
    </row>
    <row r="24" spans="1:4" ht="13.5">
      <c r="A24" t="s">
        <v>52</v>
      </c>
      <c r="C24" t="s">
        <v>42</v>
      </c>
      <c r="D24" s="1">
        <f>D9*D18+D10*D17</f>
        <v>12.317129890208417</v>
      </c>
    </row>
    <row r="25" spans="1:4" ht="13.5">
      <c r="A25" t="s">
        <v>53</v>
      </c>
      <c r="C25" t="s">
        <v>43</v>
      </c>
      <c r="D25" s="1">
        <f>D19*D21-D20*D22</f>
        <v>-82.11718858484556</v>
      </c>
    </row>
    <row r="26" spans="1:4" ht="13.5">
      <c r="A26" t="s">
        <v>56</v>
      </c>
      <c r="C26" t="s">
        <v>44</v>
      </c>
      <c r="D26" s="1">
        <f>D20*D21+D19*D22</f>
        <v>-53.17233231408638</v>
      </c>
    </row>
    <row r="28" spans="1:4" ht="13.5">
      <c r="A28" t="s">
        <v>54</v>
      </c>
      <c r="C28" t="s">
        <v>13</v>
      </c>
      <c r="D28" s="1">
        <f>D23</f>
        <v>-45.10926505325987</v>
      </c>
    </row>
    <row r="29" spans="1:4" ht="13.5">
      <c r="A29" t="s">
        <v>55</v>
      </c>
      <c r="C29" t="s">
        <v>14</v>
      </c>
      <c r="D29" s="1">
        <f>D24</f>
        <v>12.317129890208417</v>
      </c>
    </row>
    <row r="30" spans="1:4" ht="13.5">
      <c r="A30" t="s">
        <v>73</v>
      </c>
      <c r="C30" t="s">
        <v>15</v>
      </c>
      <c r="D30" s="1">
        <f>D25-C7*C2*F3*D26</f>
        <v>-80.26498622388708</v>
      </c>
    </row>
    <row r="31" spans="1:4" ht="13.5">
      <c r="A31" t="s">
        <v>74</v>
      </c>
      <c r="C31" t="s">
        <v>16</v>
      </c>
      <c r="D31" s="1">
        <f>C7*C2*F3*D25+D26</f>
        <v>-56.03279834882209</v>
      </c>
    </row>
    <row r="32" spans="1:4" ht="13.5">
      <c r="A32" t="s">
        <v>18</v>
      </c>
      <c r="D32" s="1">
        <f>+SQRT(D28*D28+D29*D29)</f>
        <v>46.76064031188535</v>
      </c>
    </row>
    <row r="33" spans="1:4" ht="13.5">
      <c r="A33" t="s">
        <v>19</v>
      </c>
      <c r="D33" s="1">
        <f>+SQRT(D30*D30+D31*D31)</f>
        <v>97.88841864245505</v>
      </c>
    </row>
    <row r="34" spans="1:4" ht="13.5">
      <c r="A34" t="s">
        <v>20</v>
      </c>
      <c r="C34" t="s">
        <v>17</v>
      </c>
      <c r="D34" s="1">
        <f>20*LOG(D32/D33)</f>
        <v>-6.417017263464395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40</v>
      </c>
      <c r="D6" t="s">
        <v>11</v>
      </c>
    </row>
    <row r="7" spans="2:3" ht="13.5">
      <c r="B7" t="s">
        <v>12</v>
      </c>
      <c r="C7">
        <f>2*3.14159*C6</f>
        <v>251.3272</v>
      </c>
    </row>
    <row r="9" spans="1:4" ht="13.5">
      <c r="A9" t="s">
        <v>65</v>
      </c>
      <c r="C9" t="s">
        <v>25</v>
      </c>
      <c r="D9" s="1">
        <f>1-C7*C7*C1*C2*F2*F3</f>
        <v>0.9985817355060699</v>
      </c>
    </row>
    <row r="10" spans="1:4" ht="13.5">
      <c r="A10" t="s">
        <v>66</v>
      </c>
      <c r="C10" t="s">
        <v>26</v>
      </c>
      <c r="D10" s="1">
        <f>C7*(C2*F3+C1*F2)</f>
        <v>0.09884698776</v>
      </c>
    </row>
    <row r="11" spans="1:4" ht="13.5">
      <c r="A11" t="s">
        <v>67</v>
      </c>
      <c r="C11" t="s">
        <v>27</v>
      </c>
      <c r="D11" s="1">
        <f>-C7*C7*C1*C2*F2-C7*C7*C1*C2*F3</f>
        <v>-6.584799436103941E-07</v>
      </c>
    </row>
    <row r="12" spans="1:4" ht="13.5">
      <c r="A12" t="s">
        <v>68</v>
      </c>
      <c r="C12" t="s">
        <v>0</v>
      </c>
      <c r="D12" s="1">
        <f>C7*(C1+C2)</f>
        <v>3.475855176E-05</v>
      </c>
    </row>
    <row r="13" spans="1:4" ht="13.5">
      <c r="A13" t="s">
        <v>45</v>
      </c>
      <c r="C13" t="s">
        <v>28</v>
      </c>
      <c r="D13" s="1">
        <f>D11*F1*F4+D9*F4</f>
        <v>19655.564337188407</v>
      </c>
    </row>
    <row r="14" spans="1:4" ht="13.5">
      <c r="A14" t="s">
        <v>46</v>
      </c>
      <c r="C14" t="s">
        <v>29</v>
      </c>
      <c r="D14" s="1">
        <f>D12*F1*F4+D10*F4</f>
        <v>18661.0446</v>
      </c>
    </row>
    <row r="15" spans="1:4" ht="13.5">
      <c r="A15" t="s">
        <v>47</v>
      </c>
      <c r="C15" t="s">
        <v>30</v>
      </c>
      <c r="D15" s="1">
        <f>D9+D11*(F1+F4)</f>
        <v>0.9696086179872125</v>
      </c>
    </row>
    <row r="16" spans="1:4" ht="13.5">
      <c r="A16" t="s">
        <v>48</v>
      </c>
      <c r="C16" t="s">
        <v>31</v>
      </c>
      <c r="D16" s="1">
        <f>D10+D12*(F1+F4)</f>
        <v>1.6282232652000002</v>
      </c>
    </row>
    <row r="17" spans="1:4" ht="13.5">
      <c r="A17" t="s">
        <v>69</v>
      </c>
      <c r="C17" t="s">
        <v>32</v>
      </c>
      <c r="D17" s="1">
        <f>-C7*C3*D14</f>
        <v>-10.318061794464866</v>
      </c>
    </row>
    <row r="18" spans="1:4" ht="13.5">
      <c r="A18" t="s">
        <v>70</v>
      </c>
      <c r="C18" t="s">
        <v>33</v>
      </c>
      <c r="D18" s="1">
        <f>C7*C3*D13</f>
        <v>10.86795148842792</v>
      </c>
    </row>
    <row r="19" spans="1:4" ht="13.5">
      <c r="A19" t="s">
        <v>71</v>
      </c>
      <c r="C19" t="s">
        <v>34</v>
      </c>
      <c r="D19" s="1">
        <f>D15-C7*C3*D14</f>
        <v>-9.348453176477653</v>
      </c>
    </row>
    <row r="20" spans="1:4" ht="13.5">
      <c r="A20" t="s">
        <v>72</v>
      </c>
      <c r="C20" t="s">
        <v>38</v>
      </c>
      <c r="D20" s="1">
        <f>D16+C7*C3*D13</f>
        <v>12.49617475362792</v>
      </c>
    </row>
    <row r="21" spans="1:4" ht="13.5">
      <c r="A21" t="s">
        <v>49</v>
      </c>
      <c r="C21" t="s">
        <v>39</v>
      </c>
      <c r="D21" s="1">
        <f>D11*F1+D9</f>
        <v>0.9827782168594205</v>
      </c>
    </row>
    <row r="22" spans="1:4" ht="13.5">
      <c r="A22" t="s">
        <v>50</v>
      </c>
      <c r="C22" t="s">
        <v>40</v>
      </c>
      <c r="D22" s="1">
        <f>D12*F1+D10</f>
        <v>0.93305223</v>
      </c>
    </row>
    <row r="23" spans="1:4" ht="13.5">
      <c r="A23" t="s">
        <v>51</v>
      </c>
      <c r="C23" t="s">
        <v>41</v>
      </c>
      <c r="D23" s="1">
        <f>D9*D17-D18*D10</f>
        <v>-11.377692321528508</v>
      </c>
    </row>
    <row r="24" spans="1:4" ht="13.5">
      <c r="A24" t="s">
        <v>52</v>
      </c>
      <c r="C24" t="s">
        <v>42</v>
      </c>
      <c r="D24" s="1">
        <f>D9*D18+D10*D17</f>
        <v>9.832628530805735</v>
      </c>
    </row>
    <row r="25" spans="1:4" ht="13.5">
      <c r="A25" t="s">
        <v>53</v>
      </c>
      <c r="C25" t="s">
        <v>43</v>
      </c>
      <c r="D25" s="1">
        <f>D19*D21-D20*D22</f>
        <v>-20.847039863514727</v>
      </c>
    </row>
    <row r="26" spans="1:4" ht="13.5">
      <c r="A26" t="s">
        <v>56</v>
      </c>
      <c r="C26" t="s">
        <v>44</v>
      </c>
      <c r="D26" s="1">
        <f>D20*D21+D19*D22</f>
        <v>3.5583732585710965</v>
      </c>
    </row>
    <row r="28" spans="1:4" ht="13.5">
      <c r="A28" t="s">
        <v>54</v>
      </c>
      <c r="C28" t="s">
        <v>13</v>
      </c>
      <c r="D28" s="1">
        <f>D23</f>
        <v>-11.377692321528508</v>
      </c>
    </row>
    <row r="29" spans="1:4" ht="13.5">
      <c r="A29" t="s">
        <v>55</v>
      </c>
      <c r="C29" t="s">
        <v>14</v>
      </c>
      <c r="D29" s="1">
        <f>D24</f>
        <v>9.832628530805735</v>
      </c>
    </row>
    <row r="30" spans="1:4" ht="13.5">
      <c r="A30" t="s">
        <v>73</v>
      </c>
      <c r="C30" t="s">
        <v>15</v>
      </c>
      <c r="D30" s="1">
        <f>D25-C7*C2*F3*D26</f>
        <v>-20.909015961457595</v>
      </c>
    </row>
    <row r="31" spans="1:4" ht="13.5">
      <c r="A31" t="s">
        <v>74</v>
      </c>
      <c r="C31" t="s">
        <v>16</v>
      </c>
      <c r="D31" s="1">
        <f>C7*C2*F3*D25+D26</f>
        <v>3.195280887278139</v>
      </c>
    </row>
    <row r="32" spans="1:4" ht="13.5">
      <c r="A32" t="s">
        <v>18</v>
      </c>
      <c r="D32" s="1">
        <f>+SQRT(D28*D28+D29*D29)</f>
        <v>15.037701499503962</v>
      </c>
    </row>
    <row r="33" spans="1:4" ht="13.5">
      <c r="A33" t="s">
        <v>19</v>
      </c>
      <c r="D33" s="1">
        <f>+SQRT(D30*D30+D31*D31)</f>
        <v>21.15175568185992</v>
      </c>
    </row>
    <row r="34" spans="1:4" ht="13.5">
      <c r="A34" t="s">
        <v>20</v>
      </c>
      <c r="C34" t="s">
        <v>17</v>
      </c>
      <c r="D34" s="1">
        <f>20*LOG(D32/D33)</f>
        <v>-2.963299232987877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20</v>
      </c>
      <c r="D6" t="s">
        <v>11</v>
      </c>
    </row>
    <row r="7" spans="2:3" ht="13.5">
      <c r="B7" t="s">
        <v>12</v>
      </c>
      <c r="C7">
        <f>2*3.14159*C6</f>
        <v>125.6636</v>
      </c>
    </row>
    <row r="9" spans="1:4" ht="13.5">
      <c r="A9" t="s">
        <v>65</v>
      </c>
      <c r="C9" t="s">
        <v>25</v>
      </c>
      <c r="D9" s="1">
        <f>1-C7*C7*C1*C2*F2*F3</f>
        <v>0.9996454338765175</v>
      </c>
    </row>
    <row r="10" spans="1:4" ht="13.5">
      <c r="A10" t="s">
        <v>66</v>
      </c>
      <c r="C10" t="s">
        <v>26</v>
      </c>
      <c r="D10" s="1">
        <f>C7*(C2*F3+C1*F2)</f>
        <v>0.04942349388</v>
      </c>
    </row>
    <row r="11" spans="1:4" ht="13.5">
      <c r="A11" t="s">
        <v>67</v>
      </c>
      <c r="C11" t="s">
        <v>27</v>
      </c>
      <c r="D11" s="1">
        <f>-C7*C7*C1*C2*F2-C7*C7*C1*C2*F3</f>
        <v>-1.6461998590259852E-07</v>
      </c>
    </row>
    <row r="12" spans="1:4" ht="13.5">
      <c r="A12" t="s">
        <v>68</v>
      </c>
      <c r="C12" t="s">
        <v>0</v>
      </c>
      <c r="D12" s="1">
        <f>C7*(C1+C2)</f>
        <v>1.737927588E-05</v>
      </c>
    </row>
    <row r="13" spans="1:4" ht="13.5">
      <c r="A13" t="s">
        <v>45</v>
      </c>
      <c r="C13" t="s">
        <v>28</v>
      </c>
      <c r="D13" s="1">
        <f>D11*F1*F4+D9*F4</f>
        <v>19913.891084297105</v>
      </c>
    </row>
    <row r="14" spans="1:4" ht="13.5">
      <c r="A14" t="s">
        <v>46</v>
      </c>
      <c r="C14" t="s">
        <v>29</v>
      </c>
      <c r="D14" s="1">
        <f>D12*F1*F4+D10*F4</f>
        <v>9330.5223</v>
      </c>
    </row>
    <row r="15" spans="1:4" ht="13.5">
      <c r="A15" t="s">
        <v>47</v>
      </c>
      <c r="C15" t="s">
        <v>30</v>
      </c>
      <c r="D15" s="1">
        <f>D9+D11*(F1+F4)</f>
        <v>0.9924021544968031</v>
      </c>
    </row>
    <row r="16" spans="1:4" ht="13.5">
      <c r="A16" t="s">
        <v>48</v>
      </c>
      <c r="C16" t="s">
        <v>31</v>
      </c>
      <c r="D16" s="1">
        <f>D10+D12*(F1+F4)</f>
        <v>0.8141116326000001</v>
      </c>
    </row>
    <row r="17" spans="1:4" ht="13.5">
      <c r="A17" t="s">
        <v>69</v>
      </c>
      <c r="C17" t="s">
        <v>32</v>
      </c>
      <c r="D17" s="1">
        <f>-C7*C3*D14</f>
        <v>-2.5795154486162164</v>
      </c>
    </row>
    <row r="18" spans="1:4" ht="13.5">
      <c r="A18" t="s">
        <v>70</v>
      </c>
      <c r="C18" t="s">
        <v>33</v>
      </c>
      <c r="D18" s="1">
        <f>C7*C3*D13</f>
        <v>5.5053927360534916</v>
      </c>
    </row>
    <row r="19" spans="1:4" ht="13.5">
      <c r="A19" t="s">
        <v>71</v>
      </c>
      <c r="C19" t="s">
        <v>34</v>
      </c>
      <c r="D19" s="1">
        <f>D15-C7*C3*D14</f>
        <v>-1.5871132941194133</v>
      </c>
    </row>
    <row r="20" spans="1:4" ht="13.5">
      <c r="A20" t="s">
        <v>72</v>
      </c>
      <c r="C20" t="s">
        <v>38</v>
      </c>
      <c r="D20" s="1">
        <f>D16+C7*C3*D13</f>
        <v>6.319504368653492</v>
      </c>
    </row>
    <row r="21" spans="1:4" ht="13.5">
      <c r="A21" t="s">
        <v>49</v>
      </c>
      <c r="C21" t="s">
        <v>39</v>
      </c>
      <c r="D21" s="1">
        <f>D11*F1+D9</f>
        <v>0.9956945542148551</v>
      </c>
    </row>
    <row r="22" spans="1:4" ht="13.5">
      <c r="A22" t="s">
        <v>50</v>
      </c>
      <c r="C22" t="s">
        <v>40</v>
      </c>
      <c r="D22" s="1">
        <f>D12*F1+D10</f>
        <v>0.466526115</v>
      </c>
    </row>
    <row r="23" spans="1:4" ht="13.5">
      <c r="A23" t="s">
        <v>51</v>
      </c>
      <c r="C23" t="s">
        <v>41</v>
      </c>
      <c r="D23" s="1">
        <f>D9*D17-D18*D10</f>
        <v>-2.850696584020474</v>
      </c>
    </row>
    <row r="24" spans="1:4" ht="13.5">
      <c r="A24" t="s">
        <v>52</v>
      </c>
      <c r="C24" t="s">
        <v>42</v>
      </c>
      <c r="D24" s="1">
        <f>D9*D18+D10*D17</f>
        <v>5.375952044304771</v>
      </c>
    </row>
    <row r="25" spans="1:4" ht="13.5">
      <c r="A25" t="s">
        <v>53</v>
      </c>
      <c r="C25" t="s">
        <v>43</v>
      </c>
      <c r="D25" s="1">
        <f>D19*D21-D20*D22</f>
        <v>-4.528493885710141</v>
      </c>
    </row>
    <row r="26" spans="1:4" ht="13.5">
      <c r="A26" t="s">
        <v>56</v>
      </c>
      <c r="C26" t="s">
        <v>44</v>
      </c>
      <c r="D26" s="1">
        <f>D20*D21+D19*D22</f>
        <v>5.551866286034886</v>
      </c>
    </row>
    <row r="28" spans="1:4" ht="13.5">
      <c r="A28" t="s">
        <v>54</v>
      </c>
      <c r="C28" t="s">
        <v>13</v>
      </c>
      <c r="D28" s="1">
        <f>D23</f>
        <v>-2.850696584020474</v>
      </c>
    </row>
    <row r="29" spans="1:4" ht="13.5">
      <c r="A29" t="s">
        <v>55</v>
      </c>
      <c r="C29" t="s">
        <v>14</v>
      </c>
      <c r="D29" s="1">
        <f>D24</f>
        <v>5.375952044304771</v>
      </c>
    </row>
    <row r="30" spans="1:4" ht="13.5">
      <c r="A30" t="s">
        <v>73</v>
      </c>
      <c r="C30" t="s">
        <v>15</v>
      </c>
      <c r="D30" s="1">
        <f>D25-C7*C2*F3*D26</f>
        <v>-4.57684224375271</v>
      </c>
    </row>
    <row r="31" spans="1:4" ht="13.5">
      <c r="A31" t="s">
        <v>74</v>
      </c>
      <c r="C31" t="s">
        <v>16</v>
      </c>
      <c r="D31" s="1">
        <f>C7*C2*F3*D25+D26</f>
        <v>5.512429953727922</v>
      </c>
    </row>
    <row r="32" spans="1:4" ht="13.5">
      <c r="A32" t="s">
        <v>18</v>
      </c>
      <c r="D32" s="1">
        <f>+SQRT(D28*D28+D29*D29)</f>
        <v>6.085008742541842</v>
      </c>
    </row>
    <row r="33" spans="1:4" ht="13.5">
      <c r="A33" t="s">
        <v>19</v>
      </c>
      <c r="D33" s="1">
        <f>+SQRT(D30*D30+D31*D31)</f>
        <v>7.1648006894090335</v>
      </c>
    </row>
    <row r="34" spans="1:4" ht="13.5">
      <c r="A34" t="s">
        <v>20</v>
      </c>
      <c r="C34" t="s">
        <v>17</v>
      </c>
      <c r="D34" s="1">
        <f>20*LOG(D32/D33)</f>
        <v>-1.4188581431017744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5" sqref="C5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100</v>
      </c>
      <c r="D6" t="s">
        <v>11</v>
      </c>
    </row>
    <row r="7" spans="2:3" ht="13.5">
      <c r="B7" t="s">
        <v>12</v>
      </c>
      <c r="C7">
        <f>2*3.14159*C6</f>
        <v>628.318</v>
      </c>
    </row>
    <row r="9" spans="1:4" ht="13.5">
      <c r="A9" t="s">
        <v>65</v>
      </c>
      <c r="C9" t="s">
        <v>25</v>
      </c>
      <c r="D9" s="1">
        <f>1-C7*C7*C1*C2*F2*F3</f>
        <v>0.991135846912937</v>
      </c>
    </row>
    <row r="10" spans="1:4" ht="13.5">
      <c r="A10" t="s">
        <v>66</v>
      </c>
      <c r="C10" t="s">
        <v>26</v>
      </c>
      <c r="D10" s="1">
        <f>C7*(C2*F3+C1*F2)</f>
        <v>0.2471174694</v>
      </c>
    </row>
    <row r="11" spans="1:4" ht="13.5">
      <c r="A11" t="s">
        <v>67</v>
      </c>
      <c r="C11" t="s">
        <v>27</v>
      </c>
      <c r="D11" s="1">
        <f>-C7*C7*C1*C2*F2-C7*C7*C1*C2*F3</f>
        <v>-4.115499647564962E-06</v>
      </c>
    </row>
    <row r="12" spans="1:4" ht="13.5">
      <c r="A12" t="s">
        <v>68</v>
      </c>
      <c r="C12" t="s">
        <v>0</v>
      </c>
      <c r="D12" s="1">
        <f>C7*(C1+C2)</f>
        <v>8.689637940000001E-05</v>
      </c>
    </row>
    <row r="13" spans="1:4" ht="13.5">
      <c r="A13" t="s">
        <v>45</v>
      </c>
      <c r="C13" t="s">
        <v>28</v>
      </c>
      <c r="D13" s="1">
        <f>D11*F1*F4+D9*F4</f>
        <v>17847.277107427555</v>
      </c>
    </row>
    <row r="14" spans="1:4" ht="13.5">
      <c r="A14" t="s">
        <v>46</v>
      </c>
      <c r="C14" t="s">
        <v>29</v>
      </c>
      <c r="D14" s="1">
        <f>D12*F1*F4+D10*F4</f>
        <v>46652.61150000001</v>
      </c>
    </row>
    <row r="15" spans="1:4" ht="13.5">
      <c r="A15" t="s">
        <v>47</v>
      </c>
      <c r="C15" t="s">
        <v>30</v>
      </c>
      <c r="D15" s="1">
        <f>D9+D11*(F1+F4)</f>
        <v>0.8100538624200786</v>
      </c>
    </row>
    <row r="16" spans="1:4" ht="13.5">
      <c r="A16" t="s">
        <v>48</v>
      </c>
      <c r="C16" t="s">
        <v>31</v>
      </c>
      <c r="D16" s="1">
        <f>D10+D12*(F1+F4)</f>
        <v>4.070558163000001</v>
      </c>
    </row>
    <row r="17" spans="1:4" ht="13.5">
      <c r="A17" t="s">
        <v>69</v>
      </c>
      <c r="C17" t="s">
        <v>32</v>
      </c>
      <c r="D17" s="1">
        <f>-C7*C3*D14</f>
        <v>-64.48788621540542</v>
      </c>
    </row>
    <row r="18" spans="1:4" ht="13.5">
      <c r="A18" t="s">
        <v>70</v>
      </c>
      <c r="C18" t="s">
        <v>33</v>
      </c>
      <c r="D18" s="1">
        <f>C7*C3*D13</f>
        <v>24.670284006686266</v>
      </c>
    </row>
    <row r="19" spans="1:4" ht="13.5">
      <c r="A19" t="s">
        <v>71</v>
      </c>
      <c r="C19" t="s">
        <v>34</v>
      </c>
      <c r="D19" s="1">
        <f>D15-C7*C3*D14</f>
        <v>-63.67783235298535</v>
      </c>
    </row>
    <row r="20" spans="1:4" ht="13.5">
      <c r="A20" t="s">
        <v>72</v>
      </c>
      <c r="C20" t="s">
        <v>38</v>
      </c>
      <c r="D20" s="1">
        <f>D16+C7*C3*D13</f>
        <v>28.740842169686267</v>
      </c>
    </row>
    <row r="21" spans="1:4" ht="13.5">
      <c r="A21" t="s">
        <v>49</v>
      </c>
      <c r="C21" t="s">
        <v>39</v>
      </c>
      <c r="D21" s="1">
        <f>D11*F1+D9</f>
        <v>0.8923638553713779</v>
      </c>
    </row>
    <row r="22" spans="1:4" ht="13.5">
      <c r="A22" t="s">
        <v>50</v>
      </c>
      <c r="C22" t="s">
        <v>40</v>
      </c>
      <c r="D22" s="1">
        <f>D12*F1+D10</f>
        <v>2.3326305750000005</v>
      </c>
    </row>
    <row r="23" spans="1:4" ht="13.5">
      <c r="A23" t="s">
        <v>51</v>
      </c>
      <c r="C23" t="s">
        <v>41</v>
      </c>
      <c r="D23" s="1">
        <f>D9*D17-D18*D10</f>
        <v>-70.01271387284257</v>
      </c>
    </row>
    <row r="24" spans="1:4" ht="13.5">
      <c r="A24" t="s">
        <v>52</v>
      </c>
      <c r="C24" t="s">
        <v>42</v>
      </c>
      <c r="D24" s="1">
        <f>D9*D18+D10*D17</f>
        <v>8.515519584043545</v>
      </c>
    </row>
    <row r="25" spans="1:4" ht="13.5">
      <c r="A25" t="s">
        <v>53</v>
      </c>
      <c r="C25" t="s">
        <v>43</v>
      </c>
      <c r="D25" s="1">
        <f>D19*D21-D20*D22</f>
        <v>-123.8655631764618</v>
      </c>
    </row>
    <row r="26" spans="1:4" ht="13.5">
      <c r="A26" t="s">
        <v>56</v>
      </c>
      <c r="C26" t="s">
        <v>44</v>
      </c>
      <c r="D26" s="1">
        <f>D20*D21+D19*D22</f>
        <v>-122.88956997113634</v>
      </c>
    </row>
    <row r="28" spans="1:4" ht="13.5">
      <c r="A28" t="s">
        <v>54</v>
      </c>
      <c r="C28" t="s">
        <v>13</v>
      </c>
      <c r="D28" s="1">
        <f>D23</f>
        <v>-70.01271387284257</v>
      </c>
    </row>
    <row r="29" spans="1:4" ht="13.5">
      <c r="A29" t="s">
        <v>55</v>
      </c>
      <c r="C29" t="s">
        <v>14</v>
      </c>
      <c r="D29" s="1">
        <f>D24</f>
        <v>8.515519584043545</v>
      </c>
    </row>
    <row r="30" spans="1:4" ht="13.5">
      <c r="A30" t="s">
        <v>73</v>
      </c>
      <c r="C30" t="s">
        <v>15</v>
      </c>
      <c r="D30" s="1">
        <f>D25-C7*C2*F3*D26</f>
        <v>-118.51465176888068</v>
      </c>
    </row>
    <row r="31" spans="1:4" ht="13.5">
      <c r="A31" t="s">
        <v>74</v>
      </c>
      <c r="C31" t="s">
        <v>16</v>
      </c>
      <c r="D31" s="1">
        <f>C7*C2*F3*D25+D26</f>
        <v>-128.28297850176318</v>
      </c>
    </row>
    <row r="32" spans="1:4" ht="13.5">
      <c r="A32" t="s">
        <v>18</v>
      </c>
      <c r="D32" s="1">
        <f>+SQRT(D28*D28+D29*D29)</f>
        <v>70.52867627870774</v>
      </c>
    </row>
    <row r="33" spans="1:4" ht="13.5">
      <c r="A33" t="s">
        <v>19</v>
      </c>
      <c r="D33" s="1">
        <f>+SQRT(D30*D30+D31*D31)</f>
        <v>174.6489200000472</v>
      </c>
    </row>
    <row r="34" spans="1:4" ht="13.5">
      <c r="A34" t="s">
        <v>20</v>
      </c>
      <c r="C34" t="s">
        <v>17</v>
      </c>
      <c r="D34" s="1">
        <f>20*LOG(D32/D33)</f>
        <v>-7.8760034307082485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3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1027</v>
      </c>
      <c r="D6" t="s">
        <v>11</v>
      </c>
    </row>
    <row r="7" spans="2:3" ht="13.5">
      <c r="B7" t="s">
        <v>12</v>
      </c>
      <c r="C7">
        <f>2*3.14159*C6</f>
        <v>6452.82586</v>
      </c>
    </row>
    <row r="9" spans="1:4" ht="13.5">
      <c r="A9" t="s">
        <v>65</v>
      </c>
      <c r="C9" t="s">
        <v>25</v>
      </c>
      <c r="D9" s="1">
        <f>1-C7*C7*C1*C2*F2*F3</f>
        <v>0.06507206786351327</v>
      </c>
    </row>
    <row r="10" spans="1:4" ht="13.5">
      <c r="A10" t="s">
        <v>66</v>
      </c>
      <c r="C10" t="s">
        <v>26</v>
      </c>
      <c r="D10" s="1">
        <f>C7*(C2*F3+C1*F2)</f>
        <v>2.537896410738</v>
      </c>
    </row>
    <row r="11" spans="1:4" ht="13.5">
      <c r="A11" t="s">
        <v>67</v>
      </c>
      <c r="C11" t="s">
        <v>27</v>
      </c>
      <c r="D11" s="1">
        <f>-C7*C7*C1*C2*F2-C7*C7*C1*C2*F3</f>
        <v>-0.00043407368277765455</v>
      </c>
    </row>
    <row r="12" spans="1:4" ht="13.5">
      <c r="A12" t="s">
        <v>68</v>
      </c>
      <c r="C12" t="s">
        <v>0</v>
      </c>
      <c r="D12" s="1">
        <f>C7*(C1+C2)</f>
        <v>0.0008924258164380001</v>
      </c>
    </row>
    <row r="13" spans="1:4" ht="13.5">
      <c r="A13" t="s">
        <v>45</v>
      </c>
      <c r="C13" t="s">
        <v>28</v>
      </c>
      <c r="D13" s="1">
        <f>D11*F1*F4+D9*F4</f>
        <v>-207053.92637600392</v>
      </c>
    </row>
    <row r="14" spans="1:4" ht="13.5">
      <c r="A14" t="s">
        <v>46</v>
      </c>
      <c r="C14" t="s">
        <v>29</v>
      </c>
      <c r="D14" s="1">
        <f>D12*F1*F4+D10*F4</f>
        <v>479122.32010500005</v>
      </c>
    </row>
    <row r="15" spans="1:4" ht="13.5">
      <c r="A15" t="s">
        <v>47</v>
      </c>
      <c r="C15" t="s">
        <v>30</v>
      </c>
      <c r="D15" s="1">
        <f>D9+D11*(F1+F4)</f>
        <v>-19.034169974353286</v>
      </c>
    </row>
    <row r="16" spans="1:4" ht="13.5">
      <c r="A16" t="s">
        <v>48</v>
      </c>
      <c r="C16" t="s">
        <v>31</v>
      </c>
      <c r="D16" s="1">
        <f>D10+D12*(F1+F4)</f>
        <v>41.80463233401</v>
      </c>
    </row>
    <row r="17" spans="1:4" ht="13.5">
      <c r="A17" t="s">
        <v>69</v>
      </c>
      <c r="C17" t="s">
        <v>32</v>
      </c>
      <c r="D17" s="1">
        <f>-C7*C3*D14</f>
        <v>-6801.724374008833</v>
      </c>
    </row>
    <row r="18" spans="1:4" ht="13.5">
      <c r="A18" t="s">
        <v>70</v>
      </c>
      <c r="C18" t="s">
        <v>33</v>
      </c>
      <c r="D18" s="1">
        <f>C7*C3*D13</f>
        <v>-2939.3824471739513</v>
      </c>
    </row>
    <row r="19" spans="1:4" ht="13.5">
      <c r="A19" t="s">
        <v>71</v>
      </c>
      <c r="C19" t="s">
        <v>34</v>
      </c>
      <c r="D19" s="1">
        <f>D15-C7*C3*D14</f>
        <v>-6820.758543983186</v>
      </c>
    </row>
    <row r="20" spans="1:4" ht="13.5">
      <c r="A20" t="s">
        <v>72</v>
      </c>
      <c r="C20" t="s">
        <v>38</v>
      </c>
      <c r="D20" s="1">
        <f>D16+C7*C3*D13</f>
        <v>-2897.5778148399413</v>
      </c>
    </row>
    <row r="21" spans="1:4" ht="13.5">
      <c r="A21" t="s">
        <v>49</v>
      </c>
      <c r="C21" t="s">
        <v>39</v>
      </c>
      <c r="D21" s="1">
        <f>D11*F1+D9</f>
        <v>-10.352696318800197</v>
      </c>
    </row>
    <row r="22" spans="1:4" ht="13.5">
      <c r="A22" t="s">
        <v>50</v>
      </c>
      <c r="C22" t="s">
        <v>40</v>
      </c>
      <c r="D22" s="1">
        <f>D12*F1+D10</f>
        <v>23.956116005250003</v>
      </c>
    </row>
    <row r="23" spans="1:4" ht="13.5">
      <c r="A23" t="s">
        <v>51</v>
      </c>
      <c r="C23" t="s">
        <v>41</v>
      </c>
      <c r="D23" s="1">
        <f>D9*D17-D18*D10</f>
        <v>7017.245892414634</v>
      </c>
    </row>
    <row r="24" spans="1:4" ht="13.5">
      <c r="A24" t="s">
        <v>52</v>
      </c>
      <c r="C24" t="s">
        <v>42</v>
      </c>
      <c r="D24" s="1">
        <f>D9*D18+D10*D17</f>
        <v>-17453.34356970551</v>
      </c>
    </row>
    <row r="25" spans="1:4" ht="13.5">
      <c r="A25" t="s">
        <v>53</v>
      </c>
      <c r="C25" t="s">
        <v>43</v>
      </c>
      <c r="D25" s="1">
        <f>D19*D21-D20*D22</f>
        <v>140027.95213626418</v>
      </c>
    </row>
    <row r="26" spans="1:4" ht="13.5">
      <c r="A26" t="s">
        <v>56</v>
      </c>
      <c r="C26" t="s">
        <v>44</v>
      </c>
      <c r="D26" s="1">
        <f>D20*D21+D19*D22</f>
        <v>-133401.13974633074</v>
      </c>
    </row>
    <row r="28" spans="1:4" ht="13.5">
      <c r="A28" t="s">
        <v>54</v>
      </c>
      <c r="C28" t="s">
        <v>13</v>
      </c>
      <c r="D28" s="1">
        <f>D23</f>
        <v>7017.245892414634</v>
      </c>
    </row>
    <row r="29" spans="1:4" ht="13.5">
      <c r="A29" t="s">
        <v>55</v>
      </c>
      <c r="C29" t="s">
        <v>14</v>
      </c>
      <c r="D29" s="1">
        <f>D24</f>
        <v>-17453.34356970551</v>
      </c>
    </row>
    <row r="30" spans="1:4" ht="13.5">
      <c r="A30" t="s">
        <v>73</v>
      </c>
      <c r="C30" t="s">
        <v>15</v>
      </c>
      <c r="D30" s="1">
        <f>D25-C7*C2*F3*D26</f>
        <v>199682.38481084994</v>
      </c>
    </row>
    <row r="31" spans="1:4" ht="13.5">
      <c r="A31" t="s">
        <v>74</v>
      </c>
      <c r="C31" t="s">
        <v>16</v>
      </c>
      <c r="D31" s="1">
        <f>C7*C2*F3*D25+D26</f>
        <v>-70783.3235930572</v>
      </c>
    </row>
    <row r="32" spans="1:4" ht="13.5">
      <c r="A32" t="s">
        <v>18</v>
      </c>
      <c r="D32" s="1">
        <f>+SQRT(D28*D28+D29*D29)</f>
        <v>18811.191925999552</v>
      </c>
    </row>
    <row r="33" spans="1:4" ht="13.5">
      <c r="A33" t="s">
        <v>19</v>
      </c>
      <c r="D33" s="1">
        <f>+SQRT(D30*D30+D31*D31)</f>
        <v>211856.87079400517</v>
      </c>
    </row>
    <row r="34" spans="1:4" ht="13.5">
      <c r="A34" t="s">
        <v>20</v>
      </c>
      <c r="C34" t="s">
        <v>17</v>
      </c>
      <c r="D34" s="1">
        <f>20*LOG(D32/D33)</f>
        <v>-21.032524777030485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20000</v>
      </c>
      <c r="D6" t="s">
        <v>11</v>
      </c>
    </row>
    <row r="7" spans="2:3" ht="13.5">
      <c r="B7" t="s">
        <v>12</v>
      </c>
      <c r="C7">
        <f>2*3.14159*C6</f>
        <v>125663.59999999999</v>
      </c>
    </row>
    <row r="9" spans="1:4" ht="13.5">
      <c r="A9" t="s">
        <v>65</v>
      </c>
      <c r="C9" t="s">
        <v>25</v>
      </c>
      <c r="D9" s="1">
        <f>1-C7*C7*C1*C2*F2*F3</f>
        <v>-353.56612348251986</v>
      </c>
    </row>
    <row r="10" spans="1:4" ht="13.5">
      <c r="A10" t="s">
        <v>66</v>
      </c>
      <c r="C10" t="s">
        <v>26</v>
      </c>
      <c r="D10" s="1">
        <f>C7*(C2*F3+C1*F2)</f>
        <v>49.42349388</v>
      </c>
    </row>
    <row r="11" spans="1:4" ht="13.5">
      <c r="A11" t="s">
        <v>67</v>
      </c>
      <c r="C11" t="s">
        <v>27</v>
      </c>
      <c r="D11" s="1">
        <f>-C7*C7*C1*C2*F2-C7*C7*C1*C2*F3</f>
        <v>-0.16461998590259852</v>
      </c>
    </row>
    <row r="12" spans="1:4" ht="13.5">
      <c r="A12" t="s">
        <v>68</v>
      </c>
      <c r="C12" t="s">
        <v>0</v>
      </c>
      <c r="D12" s="1">
        <f>C7*(C1+C2)</f>
        <v>0.01737927588</v>
      </c>
    </row>
    <row r="13" spans="1:4" ht="13.5">
      <c r="A13" t="s">
        <v>45</v>
      </c>
      <c r="C13" t="s">
        <v>28</v>
      </c>
      <c r="D13" s="1">
        <f>D11*F1*F4+D9*F4</f>
        <v>-86088915.7028977</v>
      </c>
    </row>
    <row r="14" spans="1:4" ht="13.5">
      <c r="A14" t="s">
        <v>46</v>
      </c>
      <c r="C14" t="s">
        <v>29</v>
      </c>
      <c r="D14" s="1">
        <f>D12*F1*F4+D10*F4</f>
        <v>9330522.299999999</v>
      </c>
    </row>
    <row r="15" spans="1:4" ht="13.5">
      <c r="A15" t="s">
        <v>47</v>
      </c>
      <c r="C15" t="s">
        <v>30</v>
      </c>
      <c r="D15" s="1">
        <f>D9+D11*(F1+F4)</f>
        <v>-7596.845503196855</v>
      </c>
    </row>
    <row r="16" spans="1:4" ht="13.5">
      <c r="A16" t="s">
        <v>48</v>
      </c>
      <c r="C16" t="s">
        <v>31</v>
      </c>
      <c r="D16" s="1">
        <f>D10+D12*(F1+F4)</f>
        <v>814.1116326</v>
      </c>
    </row>
    <row r="17" spans="1:4" ht="13.5">
      <c r="A17" t="s">
        <v>69</v>
      </c>
      <c r="C17" t="s">
        <v>32</v>
      </c>
      <c r="D17" s="1">
        <f>-C7*C3*D14</f>
        <v>-2579515.4486162155</v>
      </c>
    </row>
    <row r="18" spans="1:4" ht="13.5">
      <c r="A18" t="s">
        <v>70</v>
      </c>
      <c r="C18" t="s">
        <v>33</v>
      </c>
      <c r="D18" s="1">
        <f>C7*C3*D13</f>
        <v>-23800134.74810984</v>
      </c>
    </row>
    <row r="19" spans="1:4" ht="13.5">
      <c r="A19" t="s">
        <v>71</v>
      </c>
      <c r="C19" t="s">
        <v>34</v>
      </c>
      <c r="D19" s="1">
        <f>D15-C7*C3*D14</f>
        <v>-2587112.2941194125</v>
      </c>
    </row>
    <row r="20" spans="1:4" ht="13.5">
      <c r="A20" t="s">
        <v>72</v>
      </c>
      <c r="C20" t="s">
        <v>38</v>
      </c>
      <c r="D20" s="1">
        <f>D16+C7*C3*D13</f>
        <v>-23799320.63647724</v>
      </c>
    </row>
    <row r="21" spans="1:4" ht="13.5">
      <c r="A21" t="s">
        <v>49</v>
      </c>
      <c r="C21" t="s">
        <v>39</v>
      </c>
      <c r="D21" s="1">
        <f>D11*F1+D9</f>
        <v>-4304.445785144884</v>
      </c>
    </row>
    <row r="22" spans="1:4" ht="13.5">
      <c r="A22" t="s">
        <v>50</v>
      </c>
      <c r="C22" t="s">
        <v>40</v>
      </c>
      <c r="D22" s="1">
        <f>D12*F1+D10</f>
        <v>466.526115</v>
      </c>
    </row>
    <row r="23" spans="1:4" ht="13.5">
      <c r="A23" t="s">
        <v>51</v>
      </c>
      <c r="C23" t="s">
        <v>41</v>
      </c>
      <c r="D23" s="1">
        <f>D9*D17-D18*D10</f>
        <v>2088315091.6968906</v>
      </c>
    </row>
    <row r="24" spans="1:4" ht="13.5">
      <c r="A24" t="s">
        <v>52</v>
      </c>
      <c r="C24" t="s">
        <v>42</v>
      </c>
      <c r="D24" s="1">
        <f>D9*D18+D10*D17</f>
        <v>8287432715.262767</v>
      </c>
    </row>
    <row r="25" spans="1:4" ht="13.5">
      <c r="A25" t="s">
        <v>53</v>
      </c>
      <c r="C25" t="s">
        <v>43</v>
      </c>
      <c r="D25" s="1">
        <f>D19*D21-D20*D22</f>
        <v>22239089206.293873</v>
      </c>
    </row>
    <row r="26" spans="1:4" ht="13.5">
      <c r="A26" t="s">
        <v>56</v>
      </c>
      <c r="C26" t="s">
        <v>44</v>
      </c>
      <c r="D26" s="1">
        <f>D20*D21+D19*D22</f>
        <v>101235929955.35184</v>
      </c>
    </row>
    <row r="28" spans="1:4" ht="13.5">
      <c r="A28" t="s">
        <v>54</v>
      </c>
      <c r="C28" t="s">
        <v>13</v>
      </c>
      <c r="D28" s="1">
        <f>D23</f>
        <v>2088315091.6968906</v>
      </c>
    </row>
    <row r="29" spans="1:4" ht="13.5">
      <c r="A29" t="s">
        <v>55</v>
      </c>
      <c r="C29" t="s">
        <v>14</v>
      </c>
      <c r="D29" s="1">
        <f>D24</f>
        <v>8287432715.262767</v>
      </c>
    </row>
    <row r="30" spans="1:4" ht="13.5">
      <c r="A30" t="s">
        <v>73</v>
      </c>
      <c r="C30" t="s">
        <v>15</v>
      </c>
      <c r="D30" s="1">
        <f>D25-C7*C2*F3*D26</f>
        <v>-859372739336.0447</v>
      </c>
    </row>
    <row r="31" spans="1:4" ht="13.5">
      <c r="A31" t="s">
        <v>74</v>
      </c>
      <c r="C31" t="s">
        <v>16</v>
      </c>
      <c r="D31" s="1">
        <f>C7*C2*F3*D25+D26</f>
        <v>294904759874.9652</v>
      </c>
    </row>
    <row r="32" spans="1:4" ht="13.5">
      <c r="A32" t="s">
        <v>18</v>
      </c>
      <c r="D32" s="1">
        <f>+SQRT(D28*D28+D29*D29)</f>
        <v>8546496412.695473</v>
      </c>
    </row>
    <row r="33" spans="1:4" ht="13.5">
      <c r="A33" t="s">
        <v>19</v>
      </c>
      <c r="D33" s="1">
        <f>+SQRT(D30*D30+D31*D31)</f>
        <v>908564979795.5281</v>
      </c>
    </row>
    <row r="34" spans="1:4" ht="13.5">
      <c r="A34" t="s">
        <v>20</v>
      </c>
      <c r="C34" t="s">
        <v>17</v>
      </c>
      <c r="D34" s="1">
        <f>20*LOG(D32/D33)</f>
        <v>-40.53135756908954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5" sqref="C5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15000</v>
      </c>
      <c r="D6" t="s">
        <v>11</v>
      </c>
    </row>
    <row r="7" spans="2:3" ht="13.5">
      <c r="B7" t="s">
        <v>12</v>
      </c>
      <c r="C7">
        <f>2*3.14159*C6</f>
        <v>94247.7</v>
      </c>
    </row>
    <row r="9" spans="1:4" ht="13.5">
      <c r="A9" t="s">
        <v>65</v>
      </c>
      <c r="C9" t="s">
        <v>25</v>
      </c>
      <c r="D9" s="1">
        <f>1-C7*C7*C1*C2*F2*F3</f>
        <v>-198.4434444589174</v>
      </c>
    </row>
    <row r="10" spans="1:4" ht="13.5">
      <c r="A10" t="s">
        <v>66</v>
      </c>
      <c r="C10" t="s">
        <v>26</v>
      </c>
      <c r="D10" s="1">
        <f>C7*(C2*F3+C1*F2)</f>
        <v>37.06762041</v>
      </c>
    </row>
    <row r="11" spans="1:4" ht="13.5">
      <c r="A11" t="s">
        <v>67</v>
      </c>
      <c r="C11" t="s">
        <v>27</v>
      </c>
      <c r="D11" s="1">
        <f>-C7*C7*C1*C2*F2-C7*C7*C1*C2*F3</f>
        <v>-0.09259874207021165</v>
      </c>
    </row>
    <row r="12" spans="1:4" ht="13.5">
      <c r="A12" t="s">
        <v>68</v>
      </c>
      <c r="C12" t="s">
        <v>0</v>
      </c>
      <c r="D12" s="1">
        <f>C7*(C1+C2)</f>
        <v>0.01303445691</v>
      </c>
    </row>
    <row r="13" spans="1:4" ht="13.5">
      <c r="A13" t="s">
        <v>45</v>
      </c>
      <c r="C13" t="s">
        <v>28</v>
      </c>
      <c r="D13" s="1">
        <f>D11*F1*F4+D9*F4</f>
        <v>-48416265.082879946</v>
      </c>
    </row>
    <row r="14" spans="1:4" ht="13.5">
      <c r="A14" t="s">
        <v>46</v>
      </c>
      <c r="C14" t="s">
        <v>29</v>
      </c>
      <c r="D14" s="1">
        <f>D12*F1*F4+D10*F4</f>
        <v>6997891.725000001</v>
      </c>
    </row>
    <row r="15" spans="1:4" ht="13.5">
      <c r="A15" t="s">
        <v>47</v>
      </c>
      <c r="C15" t="s">
        <v>30</v>
      </c>
      <c r="D15" s="1">
        <f>D9+D11*(F1+F4)</f>
        <v>-4272.788095548231</v>
      </c>
    </row>
    <row r="16" spans="1:4" ht="13.5">
      <c r="A16" t="s">
        <v>48</v>
      </c>
      <c r="C16" t="s">
        <v>31</v>
      </c>
      <c r="D16" s="1">
        <f>D10+D12*(F1+F4)</f>
        <v>610.5837244500001</v>
      </c>
    </row>
    <row r="17" spans="1:4" ht="13.5">
      <c r="A17" t="s">
        <v>69</v>
      </c>
      <c r="C17" t="s">
        <v>32</v>
      </c>
      <c r="D17" s="1">
        <f>-C7*C3*D14</f>
        <v>-1450977.4398466216</v>
      </c>
    </row>
    <row r="18" spans="1:4" ht="13.5">
      <c r="A18" t="s">
        <v>70</v>
      </c>
      <c r="C18" t="s">
        <v>33</v>
      </c>
      <c r="D18" s="1">
        <f>C7*C3*D13</f>
        <v>-10038867.578633837</v>
      </c>
    </row>
    <row r="19" spans="1:4" ht="13.5">
      <c r="A19" t="s">
        <v>71</v>
      </c>
      <c r="C19" t="s">
        <v>34</v>
      </c>
      <c r="D19" s="1">
        <f>D15-C7*C3*D14</f>
        <v>-1455250.2279421699</v>
      </c>
    </row>
    <row r="20" spans="1:4" ht="13.5">
      <c r="A20" t="s">
        <v>72</v>
      </c>
      <c r="C20" t="s">
        <v>38</v>
      </c>
      <c r="D20" s="1">
        <f>D16+C7*C3*D13</f>
        <v>-10038256.994909387</v>
      </c>
    </row>
    <row r="21" spans="1:4" ht="13.5">
      <c r="A21" t="s">
        <v>49</v>
      </c>
      <c r="C21" t="s">
        <v>39</v>
      </c>
      <c r="D21" s="1">
        <f>D11*F1+D9</f>
        <v>-2420.8132541439973</v>
      </c>
    </row>
    <row r="22" spans="1:4" ht="13.5">
      <c r="A22" t="s">
        <v>50</v>
      </c>
      <c r="C22" t="s">
        <v>40</v>
      </c>
      <c r="D22" s="1">
        <f>D12*F1+D10</f>
        <v>349.89458625000003</v>
      </c>
    </row>
    <row r="23" spans="1:4" ht="13.5">
      <c r="A23" t="s">
        <v>51</v>
      </c>
      <c r="C23" t="s">
        <v>41</v>
      </c>
      <c r="D23" s="1">
        <f>D9*D17-D18*D10</f>
        <v>660053893.7464001</v>
      </c>
    </row>
    <row r="24" spans="1:4" ht="13.5">
      <c r="A24" t="s">
        <v>52</v>
      </c>
      <c r="C24" t="s">
        <v>42</v>
      </c>
      <c r="D24" s="1">
        <f>D9*D18+D10*D17</f>
        <v>1938363179.8073425</v>
      </c>
    </row>
    <row r="25" spans="1:4" ht="13.5">
      <c r="A25" t="s">
        <v>53</v>
      </c>
      <c r="C25" t="s">
        <v>43</v>
      </c>
      <c r="D25" s="1">
        <f>D19*D21-D20*D22</f>
        <v>7035220817.803467</v>
      </c>
    </row>
    <row r="26" spans="1:4" ht="13.5">
      <c r="A26" t="s">
        <v>56</v>
      </c>
      <c r="C26" t="s">
        <v>44</v>
      </c>
      <c r="D26" s="1">
        <f>D20*D21+D19*D22</f>
        <v>23791561405.384293</v>
      </c>
    </row>
    <row r="28" spans="1:4" ht="13.5">
      <c r="A28" t="s">
        <v>54</v>
      </c>
      <c r="C28" t="s">
        <v>13</v>
      </c>
      <c r="D28" s="1">
        <f>D23</f>
        <v>660053893.7464001</v>
      </c>
    </row>
    <row r="29" spans="1:4" ht="13.5">
      <c r="A29" t="s">
        <v>55</v>
      </c>
      <c r="C29" t="s">
        <v>14</v>
      </c>
      <c r="D29" s="1">
        <f>D24</f>
        <v>1938363179.8073425</v>
      </c>
    </row>
    <row r="30" spans="1:4" ht="13.5">
      <c r="A30" t="s">
        <v>73</v>
      </c>
      <c r="C30" t="s">
        <v>15</v>
      </c>
      <c r="D30" s="1">
        <f>D25-C7*C2*F3*D26</f>
        <v>-148356165153.52676</v>
      </c>
    </row>
    <row r="31" spans="1:4" ht="13.5">
      <c r="A31" t="s">
        <v>74</v>
      </c>
      <c r="C31" t="s">
        <v>16</v>
      </c>
      <c r="D31" s="1">
        <f>C7*C2*F3*D25+D26</f>
        <v>69741160713.54193</v>
      </c>
    </row>
    <row r="32" spans="1:4" ht="13.5">
      <c r="A32" t="s">
        <v>18</v>
      </c>
      <c r="D32" s="1">
        <f>+SQRT(D28*D28+D29*D29)</f>
        <v>2047662804.1458917</v>
      </c>
    </row>
    <row r="33" spans="1:4" ht="13.5">
      <c r="A33" t="s">
        <v>19</v>
      </c>
      <c r="D33" s="1">
        <f>+SQRT(D30*D30+D31*D31)</f>
        <v>163931025851.52267</v>
      </c>
    </row>
    <row r="34" spans="1:4" ht="13.5">
      <c r="A34" t="s">
        <v>20</v>
      </c>
      <c r="C34" t="s">
        <v>17</v>
      </c>
      <c r="D34" s="1">
        <f>20*LOG(D32/D33)</f>
        <v>-38.06805430477922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12000</v>
      </c>
      <c r="D6" t="s">
        <v>11</v>
      </c>
    </row>
    <row r="7" spans="2:3" ht="13.5">
      <c r="B7" t="s">
        <v>12</v>
      </c>
      <c r="C7">
        <f>2*3.14159*C6</f>
        <v>75398.16</v>
      </c>
    </row>
    <row r="9" spans="1:4" ht="13.5">
      <c r="A9" t="s">
        <v>65</v>
      </c>
      <c r="C9" t="s">
        <v>25</v>
      </c>
      <c r="D9" s="1">
        <f>1-C7*C7*C1*C2*F2*F3</f>
        <v>-126.64380445370718</v>
      </c>
    </row>
    <row r="10" spans="1:4" ht="13.5">
      <c r="A10" t="s">
        <v>66</v>
      </c>
      <c r="C10" t="s">
        <v>26</v>
      </c>
      <c r="D10" s="1">
        <f>C7*(C2*F3+C1*F2)</f>
        <v>29.654096328</v>
      </c>
    </row>
    <row r="11" spans="1:4" ht="13.5">
      <c r="A11" t="s">
        <v>67</v>
      </c>
      <c r="C11" t="s">
        <v>27</v>
      </c>
      <c r="D11" s="1">
        <f>-C7*C7*C1*C2*F2-C7*C7*C1*C2*F3</f>
        <v>-0.05926319492493547</v>
      </c>
    </row>
    <row r="12" spans="1:4" ht="13.5">
      <c r="A12" t="s">
        <v>68</v>
      </c>
      <c r="C12" t="s">
        <v>0</v>
      </c>
      <c r="D12" s="1">
        <f>C7*(C1+C2)</f>
        <v>0.010427565528000001</v>
      </c>
    </row>
    <row r="13" spans="1:4" ht="13.5">
      <c r="A13" t="s">
        <v>45</v>
      </c>
      <c r="C13" t="s">
        <v>28</v>
      </c>
      <c r="D13" s="1">
        <f>D11*F1*F4+D9*F4</f>
        <v>-30979209.653043166</v>
      </c>
    </row>
    <row r="14" spans="1:4" ht="13.5">
      <c r="A14" t="s">
        <v>46</v>
      </c>
      <c r="C14" t="s">
        <v>29</v>
      </c>
      <c r="D14" s="1">
        <f>D12*F1*F4+D10*F4</f>
        <v>5598313.380000001</v>
      </c>
    </row>
    <row r="15" spans="1:4" ht="13.5">
      <c r="A15" t="s">
        <v>47</v>
      </c>
      <c r="C15" t="s">
        <v>30</v>
      </c>
      <c r="D15" s="1">
        <f>D9+D11*(F1+F4)</f>
        <v>-2734.224381150868</v>
      </c>
    </row>
    <row r="16" spans="1:4" ht="13.5">
      <c r="A16" t="s">
        <v>48</v>
      </c>
      <c r="C16" t="s">
        <v>31</v>
      </c>
      <c r="D16" s="1">
        <f>D10+D12*(F1+F4)</f>
        <v>488.46697956</v>
      </c>
    </row>
    <row r="17" spans="1:4" ht="13.5">
      <c r="A17" t="s">
        <v>69</v>
      </c>
      <c r="C17" t="s">
        <v>32</v>
      </c>
      <c r="D17" s="1">
        <f>-C7*C3*D14</f>
        <v>-928625.561501838</v>
      </c>
    </row>
    <row r="18" spans="1:4" ht="13.5">
      <c r="A18" t="s">
        <v>70</v>
      </c>
      <c r="C18" t="s">
        <v>33</v>
      </c>
      <c r="D18" s="1">
        <f>C7*C3*D13</f>
        <v>-5138705.893406126</v>
      </c>
    </row>
    <row r="19" spans="1:4" ht="13.5">
      <c r="A19" t="s">
        <v>71</v>
      </c>
      <c r="C19" t="s">
        <v>34</v>
      </c>
      <c r="D19" s="1">
        <f>D15-C7*C3*D14</f>
        <v>-931359.785882989</v>
      </c>
    </row>
    <row r="20" spans="1:4" ht="13.5">
      <c r="A20" t="s">
        <v>72</v>
      </c>
      <c r="C20" t="s">
        <v>38</v>
      </c>
      <c r="D20" s="1">
        <f>D16+C7*C3*D13</f>
        <v>-5138217.426426565</v>
      </c>
    </row>
    <row r="21" spans="1:4" ht="13.5">
      <c r="A21" t="s">
        <v>49</v>
      </c>
      <c r="C21" t="s">
        <v>39</v>
      </c>
      <c r="D21" s="1">
        <f>D11*F1+D9</f>
        <v>-1548.9604826521584</v>
      </c>
    </row>
    <row r="22" spans="1:4" ht="13.5">
      <c r="A22" t="s">
        <v>50</v>
      </c>
      <c r="C22" t="s">
        <v>40</v>
      </c>
      <c r="D22" s="1">
        <f>D12*F1+D10</f>
        <v>279.91566900000004</v>
      </c>
    </row>
    <row r="23" spans="1:4" ht="13.5">
      <c r="A23" t="s">
        <v>51</v>
      </c>
      <c r="C23" t="s">
        <v>41</v>
      </c>
      <c r="D23" s="1">
        <f>D9*D17-D18*D10</f>
        <v>269988353.5858793</v>
      </c>
    </row>
    <row r="24" spans="1:4" ht="13.5">
      <c r="A24" t="s">
        <v>52</v>
      </c>
      <c r="C24" t="s">
        <v>42</v>
      </c>
      <c r="D24" s="1">
        <f>D9*D18+D10*D17</f>
        <v>623247712.4562194</v>
      </c>
    </row>
    <row r="25" spans="1:4" ht="13.5">
      <c r="A25" t="s">
        <v>53</v>
      </c>
      <c r="C25" t="s">
        <v>43</v>
      </c>
      <c r="D25" s="1">
        <f>D19*D21-D20*D22</f>
        <v>2880907071.849776</v>
      </c>
    </row>
    <row r="26" spans="1:4" ht="13.5">
      <c r="A26" t="s">
        <v>56</v>
      </c>
      <c r="C26" t="s">
        <v>44</v>
      </c>
      <c r="D26" s="1">
        <f>D20*D21+D19*D22</f>
        <v>7698193547.26429</v>
      </c>
    </row>
    <row r="28" spans="1:4" ht="13.5">
      <c r="A28" t="s">
        <v>54</v>
      </c>
      <c r="C28" t="s">
        <v>13</v>
      </c>
      <c r="D28" s="1">
        <f>D23</f>
        <v>269988353.5858793</v>
      </c>
    </row>
    <row r="29" spans="1:4" ht="13.5">
      <c r="A29" t="s">
        <v>55</v>
      </c>
      <c r="C29" t="s">
        <v>14</v>
      </c>
      <c r="D29" s="1">
        <f>D24</f>
        <v>623247712.4562194</v>
      </c>
    </row>
    <row r="30" spans="1:4" ht="13.5">
      <c r="A30" t="s">
        <v>73</v>
      </c>
      <c r="C30" t="s">
        <v>15</v>
      </c>
      <c r="D30" s="1">
        <f>D25-C7*C2*F3*D26</f>
        <v>-37342866203.13095</v>
      </c>
    </row>
    <row r="31" spans="1:4" ht="13.5">
      <c r="A31" t="s">
        <v>74</v>
      </c>
      <c r="C31" t="s">
        <v>16</v>
      </c>
      <c r="D31" s="1">
        <f>C7*C2*F3*D25+D26</f>
        <v>22751199447.012634</v>
      </c>
    </row>
    <row r="32" spans="1:4" ht="13.5">
      <c r="A32" t="s">
        <v>18</v>
      </c>
      <c r="D32" s="1">
        <f>+SQRT(D28*D28+D29*D29)</f>
        <v>679213826.5332385</v>
      </c>
    </row>
    <row r="33" spans="1:4" ht="13.5">
      <c r="A33" t="s">
        <v>19</v>
      </c>
      <c r="D33" s="1">
        <f>+SQRT(D30*D30+D31*D31)</f>
        <v>43727642659.33721</v>
      </c>
    </row>
    <row r="34" spans="1:4" ht="13.5">
      <c r="A34" t="s">
        <v>20</v>
      </c>
      <c r="C34" t="s">
        <v>17</v>
      </c>
      <c r="D34" s="1">
        <f>20*LOG(D32/D33)</f>
        <v>-36.17499094416999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10000</v>
      </c>
      <c r="D6" t="s">
        <v>11</v>
      </c>
    </row>
    <row r="7" spans="2:3" ht="13.5">
      <c r="B7" t="s">
        <v>12</v>
      </c>
      <c r="C7">
        <f>2*3.14159*C6</f>
        <v>62831.799999999996</v>
      </c>
    </row>
    <row r="9" spans="1:4" ht="13.5">
      <c r="A9" t="s">
        <v>65</v>
      </c>
      <c r="C9" t="s">
        <v>25</v>
      </c>
      <c r="D9" s="1">
        <f>1-C7*C7*C1*C2*F2*F3</f>
        <v>-87.64153087062996</v>
      </c>
    </row>
    <row r="10" spans="1:4" ht="13.5">
      <c r="A10" t="s">
        <v>66</v>
      </c>
      <c r="C10" t="s">
        <v>26</v>
      </c>
      <c r="D10" s="1">
        <f>C7*(C2*F3+C1*F2)</f>
        <v>24.71174694</v>
      </c>
    </row>
    <row r="11" spans="1:4" ht="13.5">
      <c r="A11" t="s">
        <v>67</v>
      </c>
      <c r="C11" t="s">
        <v>27</v>
      </c>
      <c r="D11" s="1">
        <f>-C7*C7*C1*C2*F2-C7*C7*C1*C2*F3</f>
        <v>-0.04115499647564963</v>
      </c>
    </row>
    <row r="12" spans="1:4" ht="13.5">
      <c r="A12" t="s">
        <v>68</v>
      </c>
      <c r="C12" t="s">
        <v>0</v>
      </c>
      <c r="D12" s="1">
        <f>C7*(C1+C2)</f>
        <v>0.00868963794</v>
      </c>
    </row>
    <row r="13" spans="1:4" ht="13.5">
      <c r="A13" t="s">
        <v>45</v>
      </c>
      <c r="C13" t="s">
        <v>28</v>
      </c>
      <c r="D13" s="1">
        <f>D11*F1*F4+D9*F4</f>
        <v>-21507228.925724424</v>
      </c>
    </row>
    <row r="14" spans="1:4" ht="13.5">
      <c r="A14" t="s">
        <v>46</v>
      </c>
      <c r="C14" t="s">
        <v>29</v>
      </c>
      <c r="D14" s="1">
        <f>D12*F1*F4+D10*F4</f>
        <v>4665261.149999999</v>
      </c>
    </row>
    <row r="15" spans="1:4" ht="13.5">
      <c r="A15" t="s">
        <v>47</v>
      </c>
      <c r="C15" t="s">
        <v>30</v>
      </c>
      <c r="D15" s="1">
        <f>D9+D11*(F1+F4)</f>
        <v>-1898.4613757992138</v>
      </c>
    </row>
    <row r="16" spans="1:4" ht="13.5">
      <c r="A16" t="s">
        <v>48</v>
      </c>
      <c r="C16" t="s">
        <v>31</v>
      </c>
      <c r="D16" s="1">
        <f>D10+D12*(F1+F4)</f>
        <v>407.0558163</v>
      </c>
    </row>
    <row r="17" spans="1:4" ht="13.5">
      <c r="A17" t="s">
        <v>69</v>
      </c>
      <c r="C17" t="s">
        <v>32</v>
      </c>
      <c r="D17" s="1">
        <f>-C7*C3*D14</f>
        <v>-644878.8621540539</v>
      </c>
    </row>
    <row r="18" spans="1:4" ht="13.5">
      <c r="A18" t="s">
        <v>70</v>
      </c>
      <c r="C18" t="s">
        <v>33</v>
      </c>
      <c r="D18" s="1">
        <f>C7*C3*D13</f>
        <v>-2972943.3941137297</v>
      </c>
    </row>
    <row r="19" spans="1:4" ht="13.5">
      <c r="A19" t="s">
        <v>71</v>
      </c>
      <c r="C19" t="s">
        <v>34</v>
      </c>
      <c r="D19" s="1">
        <f>D15-C7*C3*D14</f>
        <v>-646777.3235298531</v>
      </c>
    </row>
    <row r="20" spans="1:4" ht="13.5">
      <c r="A20" t="s">
        <v>72</v>
      </c>
      <c r="C20" t="s">
        <v>38</v>
      </c>
      <c r="D20" s="1">
        <f>D16+C7*C3*D13</f>
        <v>-2972536.3382974295</v>
      </c>
    </row>
    <row r="21" spans="1:4" ht="13.5">
      <c r="A21" t="s">
        <v>49</v>
      </c>
      <c r="C21" t="s">
        <v>39</v>
      </c>
      <c r="D21" s="1">
        <f>D11*F1+D9</f>
        <v>-1075.361446286221</v>
      </c>
    </row>
    <row r="22" spans="1:4" ht="13.5">
      <c r="A22" t="s">
        <v>50</v>
      </c>
      <c r="C22" t="s">
        <v>40</v>
      </c>
      <c r="D22" s="1">
        <f>D12*F1+D10</f>
        <v>233.2630575</v>
      </c>
    </row>
    <row r="23" spans="1:4" ht="13.5">
      <c r="A23" t="s">
        <v>51</v>
      </c>
      <c r="C23" t="s">
        <v>41</v>
      </c>
      <c r="D23" s="1">
        <f>D9*D17-D18*D10</f>
        <v>129984795.52757442</v>
      </c>
    </row>
    <row r="24" spans="1:4" ht="13.5">
      <c r="A24" t="s">
        <v>52</v>
      </c>
      <c r="C24" t="s">
        <v>42</v>
      </c>
      <c r="D24" s="1">
        <f>D9*D18+D10*D17</f>
        <v>244617227.00334772</v>
      </c>
    </row>
    <row r="25" spans="1:4" ht="13.5">
      <c r="A25" t="s">
        <v>53</v>
      </c>
      <c r="C25" t="s">
        <v>43</v>
      </c>
      <c r="D25" s="1">
        <f>D19*D21-D20*D22</f>
        <v>1388902312.8573067</v>
      </c>
    </row>
    <row r="26" spans="1:4" ht="13.5">
      <c r="A26" t="s">
        <v>56</v>
      </c>
      <c r="C26" t="s">
        <v>44</v>
      </c>
      <c r="D26" s="1">
        <f>D20*D21+D19*D22</f>
        <v>3045681719.8816314</v>
      </c>
    </row>
    <row r="28" spans="1:4" ht="13.5">
      <c r="A28" t="s">
        <v>54</v>
      </c>
      <c r="C28" t="s">
        <v>13</v>
      </c>
      <c r="D28" s="1">
        <f>D23</f>
        <v>129984795.52757442</v>
      </c>
    </row>
    <row r="29" spans="1:4" ht="13.5">
      <c r="A29" t="s">
        <v>55</v>
      </c>
      <c r="C29" t="s">
        <v>14</v>
      </c>
      <c r="D29" s="1">
        <f>D24</f>
        <v>244617227.00334772</v>
      </c>
    </row>
    <row r="30" spans="1:4" ht="13.5">
      <c r="A30" t="s">
        <v>73</v>
      </c>
      <c r="C30" t="s">
        <v>15</v>
      </c>
      <c r="D30" s="1">
        <f>D25-C7*C2*F3*D26</f>
        <v>-11872738249.96972</v>
      </c>
    </row>
    <row r="31" spans="1:4" ht="13.5">
      <c r="A31" t="s">
        <v>74</v>
      </c>
      <c r="C31" t="s">
        <v>16</v>
      </c>
      <c r="D31" s="1">
        <f>C7*C2*F3*D25+D26</f>
        <v>9093300921.112082</v>
      </c>
    </row>
    <row r="32" spans="1:4" ht="13.5">
      <c r="A32" t="s">
        <v>18</v>
      </c>
      <c r="D32" s="1">
        <f>+SQRT(D28*D28+D29*D29)</f>
        <v>277008365.9659987</v>
      </c>
    </row>
    <row r="33" spans="1:4" ht="13.5">
      <c r="A33" t="s">
        <v>19</v>
      </c>
      <c r="D33" s="1">
        <f>+SQRT(D30*D30+D31*D31)</f>
        <v>14954933473.412441</v>
      </c>
    </row>
    <row r="34" spans="1:4" ht="13.5">
      <c r="A34" t="s">
        <v>20</v>
      </c>
      <c r="C34" t="s">
        <v>17</v>
      </c>
      <c r="D34" s="1">
        <f>20*LOG(D32/D33)</f>
        <v>-34.64583199956203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8000</v>
      </c>
      <c r="D6" t="s">
        <v>11</v>
      </c>
    </row>
    <row r="7" spans="2:3" ht="13.5">
      <c r="B7" t="s">
        <v>12</v>
      </c>
      <c r="C7">
        <f>2*3.14159*C6</f>
        <v>50265.439999999995</v>
      </c>
    </row>
    <row r="9" spans="1:4" ht="13.5">
      <c r="A9" t="s">
        <v>65</v>
      </c>
      <c r="C9" t="s">
        <v>25</v>
      </c>
      <c r="D9" s="1">
        <f>1-C7*C7*C1*C2*F2*F3</f>
        <v>-55.73057975720316</v>
      </c>
    </row>
    <row r="10" spans="1:4" ht="13.5">
      <c r="A10" t="s">
        <v>66</v>
      </c>
      <c r="C10" t="s">
        <v>26</v>
      </c>
      <c r="D10" s="1">
        <f>C7*(C2*F3+C1*F2)</f>
        <v>19.769397551999997</v>
      </c>
    </row>
    <row r="11" spans="1:4" ht="13.5">
      <c r="A11" t="s">
        <v>67</v>
      </c>
      <c r="C11" t="s">
        <v>27</v>
      </c>
      <c r="D11" s="1">
        <f>-C7*C7*C1*C2*F2-C7*C7*C1*C2*F3</f>
        <v>-0.026339197744415756</v>
      </c>
    </row>
    <row r="12" spans="1:4" ht="13.5">
      <c r="A12" t="s">
        <v>68</v>
      </c>
      <c r="C12" t="s">
        <v>0</v>
      </c>
      <c r="D12" s="1">
        <f>C7*(C1+C2)</f>
        <v>0.006951710352</v>
      </c>
    </row>
    <row r="13" spans="1:4" ht="13.5">
      <c r="A13" t="s">
        <v>45</v>
      </c>
      <c r="C13" t="s">
        <v>28</v>
      </c>
      <c r="D13" s="1">
        <f>D11*F1*F4+D9*F4</f>
        <v>-13757426.512463626</v>
      </c>
    </row>
    <row r="14" spans="1:4" ht="13.5">
      <c r="A14" t="s">
        <v>46</v>
      </c>
      <c r="C14" t="s">
        <v>29</v>
      </c>
      <c r="D14" s="1">
        <f>D12*F1*F4+D10*F4</f>
        <v>3732208.92</v>
      </c>
    </row>
    <row r="15" spans="1:4" ht="13.5">
      <c r="A15" t="s">
        <v>47</v>
      </c>
      <c r="C15" t="s">
        <v>30</v>
      </c>
      <c r="D15" s="1">
        <f>D9+D11*(F1+F4)</f>
        <v>-1214.6552805114966</v>
      </c>
    </row>
    <row r="16" spans="1:4" ht="13.5">
      <c r="A16" t="s">
        <v>48</v>
      </c>
      <c r="C16" t="s">
        <v>31</v>
      </c>
      <c r="D16" s="1">
        <f>D10+D12*(F1+F4)</f>
        <v>325.64465304</v>
      </c>
    </row>
    <row r="17" spans="1:4" ht="13.5">
      <c r="A17" t="s">
        <v>69</v>
      </c>
      <c r="C17" t="s">
        <v>32</v>
      </c>
      <c r="D17" s="1">
        <f>-C7*C3*D14</f>
        <v>-412722.47177859454</v>
      </c>
    </row>
    <row r="18" spans="1:4" ht="13.5">
      <c r="A18" t="s">
        <v>70</v>
      </c>
      <c r="C18" t="s">
        <v>33</v>
      </c>
      <c r="D18" s="1">
        <f>C7*C3*D13</f>
        <v>-1521350.813216629</v>
      </c>
    </row>
    <row r="19" spans="1:4" ht="13.5">
      <c r="A19" t="s">
        <v>71</v>
      </c>
      <c r="C19" t="s">
        <v>34</v>
      </c>
      <c r="D19" s="1">
        <f>D15-C7*C3*D14</f>
        <v>-413937.127059106</v>
      </c>
    </row>
    <row r="20" spans="1:4" ht="13.5">
      <c r="A20" t="s">
        <v>72</v>
      </c>
      <c r="C20" t="s">
        <v>38</v>
      </c>
      <c r="D20" s="1">
        <f>D16+C7*C3*D13</f>
        <v>-1521025.168563589</v>
      </c>
    </row>
    <row r="21" spans="1:4" ht="13.5">
      <c r="A21" t="s">
        <v>49</v>
      </c>
      <c r="C21" t="s">
        <v>39</v>
      </c>
      <c r="D21" s="1">
        <f>D11*F1+D9</f>
        <v>-687.8713256231813</v>
      </c>
    </row>
    <row r="22" spans="1:4" ht="13.5">
      <c r="A22" t="s">
        <v>50</v>
      </c>
      <c r="C22" t="s">
        <v>40</v>
      </c>
      <c r="D22" s="1">
        <f>D12*F1+D10</f>
        <v>186.610446</v>
      </c>
    </row>
    <row r="23" spans="1:4" ht="13.5">
      <c r="A23" t="s">
        <v>51</v>
      </c>
      <c r="C23" t="s">
        <v>41</v>
      </c>
      <c r="D23" s="1">
        <f>D9*D17-D18*D10</f>
        <v>53077451.67358502</v>
      </c>
    </row>
    <row r="24" spans="1:4" ht="13.5">
      <c r="A24" t="s">
        <v>52</v>
      </c>
      <c r="C24" t="s">
        <v>42</v>
      </c>
      <c r="D24" s="1">
        <f>D9*D18+D10*D17</f>
        <v>76626488.21142009</v>
      </c>
    </row>
    <row r="25" spans="1:4" ht="13.5">
      <c r="A25" t="s">
        <v>53</v>
      </c>
      <c r="C25" t="s">
        <v>43</v>
      </c>
      <c r="D25" s="1">
        <f>D19*D21-D20*D22</f>
        <v>568574665.397675</v>
      </c>
    </row>
    <row r="26" spans="1:4" ht="13.5">
      <c r="A26" t="s">
        <v>56</v>
      </c>
      <c r="C26" t="s">
        <v>44</v>
      </c>
      <c r="D26" s="1">
        <f>D20*D21+D19*D22</f>
        <v>969024607.1096003</v>
      </c>
    </row>
    <row r="28" spans="1:4" ht="13.5">
      <c r="A28" t="s">
        <v>54</v>
      </c>
      <c r="C28" t="s">
        <v>13</v>
      </c>
      <c r="D28" s="1">
        <f>D23</f>
        <v>53077451.67358502</v>
      </c>
    </row>
    <row r="29" spans="1:4" ht="13.5">
      <c r="A29" t="s">
        <v>55</v>
      </c>
      <c r="C29" t="s">
        <v>14</v>
      </c>
      <c r="D29" s="1">
        <f>D24</f>
        <v>76626488.21142009</v>
      </c>
    </row>
    <row r="30" spans="1:4" ht="13.5">
      <c r="A30" t="s">
        <v>73</v>
      </c>
      <c r="C30" t="s">
        <v>15</v>
      </c>
      <c r="D30" s="1">
        <f>D25-C7*C2*F3*D26</f>
        <v>-2806920798.132674</v>
      </c>
    </row>
    <row r="31" spans="1:4" ht="13.5">
      <c r="A31" t="s">
        <v>74</v>
      </c>
      <c r="C31" t="s">
        <v>16</v>
      </c>
      <c r="D31" s="1">
        <f>C7*C2*F3*D25+D26</f>
        <v>2949594749.133937</v>
      </c>
    </row>
    <row r="32" spans="1:4" ht="13.5">
      <c r="A32" t="s">
        <v>18</v>
      </c>
      <c r="D32" s="1">
        <f>+SQRT(D28*D28+D29*D29)</f>
        <v>93213918.33721322</v>
      </c>
    </row>
    <row r="33" spans="1:4" ht="13.5">
      <c r="A33" t="s">
        <v>19</v>
      </c>
      <c r="D33" s="1">
        <f>+SQRT(D30*D30+D31*D31)</f>
        <v>4071721202.527042</v>
      </c>
    </row>
    <row r="34" spans="1:4" ht="13.5">
      <c r="A34" t="s">
        <v>20</v>
      </c>
      <c r="C34" t="s">
        <v>17</v>
      </c>
      <c r="D34" s="1">
        <f>20*LOG(D32/D33)</f>
        <v>-32.80594538279202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5" sqref="C5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4000</v>
      </c>
      <c r="D6" t="s">
        <v>11</v>
      </c>
    </row>
    <row r="7" spans="2:3" ht="13.5">
      <c r="B7" t="s">
        <v>12</v>
      </c>
      <c r="C7">
        <f>2*3.14159*C6</f>
        <v>25132.719999999998</v>
      </c>
    </row>
    <row r="9" spans="1:4" ht="13.5">
      <c r="A9" t="s">
        <v>65</v>
      </c>
      <c r="C9" t="s">
        <v>25</v>
      </c>
      <c r="D9" s="1">
        <f>1-C7*C7*C1*C2*F2*F3</f>
        <v>-13.18264493930079</v>
      </c>
    </row>
    <row r="10" spans="1:4" ht="13.5">
      <c r="A10" t="s">
        <v>66</v>
      </c>
      <c r="C10" t="s">
        <v>26</v>
      </c>
      <c r="D10" s="1">
        <f>C7*(C2*F3+C1*F2)</f>
        <v>9.884698775999999</v>
      </c>
    </row>
    <row r="11" spans="1:4" ht="13.5">
      <c r="A11" t="s">
        <v>67</v>
      </c>
      <c r="C11" t="s">
        <v>27</v>
      </c>
      <c r="D11" s="1">
        <f>-C7*C7*C1*C2*F2-C7*C7*C1*C2*F3</f>
        <v>-0.006584799436103939</v>
      </c>
    </row>
    <row r="12" spans="1:4" ht="13.5">
      <c r="A12" t="s">
        <v>68</v>
      </c>
      <c r="C12" t="s">
        <v>0</v>
      </c>
      <c r="D12" s="1">
        <f>C7*(C1+C2)</f>
        <v>0.003475855176</v>
      </c>
    </row>
    <row r="13" spans="1:4" ht="13.5">
      <c r="A13" t="s">
        <v>45</v>
      </c>
      <c r="C13" t="s">
        <v>28</v>
      </c>
      <c r="D13" s="1">
        <f>D11*F1*F4+D9*F4</f>
        <v>-3424356.6281159064</v>
      </c>
    </row>
    <row r="14" spans="1:4" ht="13.5">
      <c r="A14" t="s">
        <v>46</v>
      </c>
      <c r="C14" t="s">
        <v>29</v>
      </c>
      <c r="D14" s="1">
        <f>D12*F1*F4+D10*F4</f>
        <v>1866104.46</v>
      </c>
    </row>
    <row r="15" spans="1:4" ht="13.5">
      <c r="A15" t="s">
        <v>47</v>
      </c>
      <c r="C15" t="s">
        <v>30</v>
      </c>
      <c r="D15" s="1">
        <f>D9+D11*(F1+F4)</f>
        <v>-302.91382012787415</v>
      </c>
    </row>
    <row r="16" spans="1:4" ht="13.5">
      <c r="A16" t="s">
        <v>48</v>
      </c>
      <c r="C16" t="s">
        <v>31</v>
      </c>
      <c r="D16" s="1">
        <f>D10+D12*(F1+F4)</f>
        <v>162.82232652</v>
      </c>
    </row>
    <row r="17" spans="1:4" ht="13.5">
      <c r="A17" t="s">
        <v>69</v>
      </c>
      <c r="C17" t="s">
        <v>32</v>
      </c>
      <c r="D17" s="1">
        <f>-C7*C3*D14</f>
        <v>-103180.61794464863</v>
      </c>
    </row>
    <row r="18" spans="1:4" ht="13.5">
      <c r="A18" t="s">
        <v>70</v>
      </c>
      <c r="C18" t="s">
        <v>33</v>
      </c>
      <c r="D18" s="1">
        <f>C7*C3*D13</f>
        <v>-189339.47189207864</v>
      </c>
    </row>
    <row r="19" spans="1:4" ht="13.5">
      <c r="A19" t="s">
        <v>71</v>
      </c>
      <c r="C19" t="s">
        <v>34</v>
      </c>
      <c r="D19" s="1">
        <f>D15-C7*C3*D14</f>
        <v>-103483.5317647765</v>
      </c>
    </row>
    <row r="20" spans="1:4" ht="13.5">
      <c r="A20" t="s">
        <v>72</v>
      </c>
      <c r="C20" t="s">
        <v>38</v>
      </c>
      <c r="D20" s="1">
        <f>D16+C7*C3*D13</f>
        <v>-189176.64956555865</v>
      </c>
    </row>
    <row r="21" spans="1:4" ht="13.5">
      <c r="A21" t="s">
        <v>49</v>
      </c>
      <c r="C21" t="s">
        <v>39</v>
      </c>
      <c r="D21" s="1">
        <f>D11*F1+D9</f>
        <v>-171.21783140579532</v>
      </c>
    </row>
    <row r="22" spans="1:4" ht="13.5">
      <c r="A22" t="s">
        <v>50</v>
      </c>
      <c r="C22" t="s">
        <v>40</v>
      </c>
      <c r="D22" s="1">
        <f>D12*F1+D10</f>
        <v>93.305223</v>
      </c>
    </row>
    <row r="23" spans="1:4" ht="13.5">
      <c r="A23" t="s">
        <v>51</v>
      </c>
      <c r="C23" t="s">
        <v>41</v>
      </c>
      <c r="D23" s="1">
        <f>D9*D17-D18*D10</f>
        <v>3231757.0970420665</v>
      </c>
    </row>
    <row r="24" spans="1:4" ht="13.5">
      <c r="A24" t="s">
        <v>52</v>
      </c>
      <c r="C24" t="s">
        <v>42</v>
      </c>
      <c r="D24" s="1">
        <f>D9*D18+D10*D17</f>
        <v>1476085.7030436024</v>
      </c>
    </row>
    <row r="25" spans="1:4" ht="13.5">
      <c r="A25" t="s">
        <v>53</v>
      </c>
      <c r="C25" t="s">
        <v>43</v>
      </c>
      <c r="D25" s="1">
        <f>D19*D21-D20*D22</f>
        <v>35369395.36908507</v>
      </c>
    </row>
    <row r="26" spans="1:4" ht="13.5">
      <c r="A26" t="s">
        <v>56</v>
      </c>
      <c r="C26" t="s">
        <v>44</v>
      </c>
      <c r="D26" s="1">
        <f>D20*D21+D19*D22</f>
        <v>22734861.683088988</v>
      </c>
    </row>
    <row r="28" spans="1:4" ht="13.5">
      <c r="A28" t="s">
        <v>54</v>
      </c>
      <c r="C28" t="s">
        <v>13</v>
      </c>
      <c r="D28" s="1">
        <f>D23</f>
        <v>3231757.0970420665</v>
      </c>
    </row>
    <row r="29" spans="1:4" ht="13.5">
      <c r="A29" t="s">
        <v>55</v>
      </c>
      <c r="C29" t="s">
        <v>14</v>
      </c>
      <c r="D29" s="1">
        <f>D24</f>
        <v>1476085.7030436024</v>
      </c>
    </row>
    <row r="30" spans="1:4" ht="13.5">
      <c r="A30" t="s">
        <v>73</v>
      </c>
      <c r="C30" t="s">
        <v>15</v>
      </c>
      <c r="D30" s="1">
        <f>D25-C7*C2*F3*D26</f>
        <v>-4227856.296257362</v>
      </c>
    </row>
    <row r="31" spans="1:4" ht="13.5">
      <c r="A31" t="s">
        <v>74</v>
      </c>
      <c r="C31" t="s">
        <v>16</v>
      </c>
      <c r="D31" s="1">
        <f>C7*C2*F3*D25+D26</f>
        <v>84337649.03245845</v>
      </c>
    </row>
    <row r="32" spans="1:4" ht="13.5">
      <c r="A32" t="s">
        <v>18</v>
      </c>
      <c r="D32" s="1">
        <f>+SQRT(D28*D28+D29*D29)</f>
        <v>3552897.822483992</v>
      </c>
    </row>
    <row r="33" spans="1:4" ht="13.5">
      <c r="A33" t="s">
        <v>19</v>
      </c>
      <c r="D33" s="1">
        <f>+SQRT(D30*D30+D31*D31)</f>
        <v>84443554.00611667</v>
      </c>
    </row>
    <row r="34" spans="1:4" ht="13.5">
      <c r="A34" t="s">
        <v>20</v>
      </c>
      <c r="C34" t="s">
        <v>17</v>
      </c>
      <c r="D34" s="1">
        <f>20*LOG(D32/D33)</f>
        <v>-27.51967571001067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4" sqref="C4"/>
    </sheetView>
  </sheetViews>
  <sheetFormatPr defaultColWidth="9.00390625" defaultRowHeight="13.5"/>
  <cols>
    <col min="1" max="1" width="37.7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62</v>
      </c>
      <c r="B1" t="s">
        <v>1</v>
      </c>
      <c r="C1" s="1">
        <f>results!F1</f>
        <v>1.35E-07</v>
      </c>
      <c r="D1" t="s">
        <v>4</v>
      </c>
      <c r="E1" t="s">
        <v>6</v>
      </c>
      <c r="F1" s="1">
        <f>results!I1</f>
        <v>24000</v>
      </c>
      <c r="G1" t="s">
        <v>5</v>
      </c>
    </row>
    <row r="2" spans="1:7" ht="13.5">
      <c r="A2" s="2" t="s">
        <v>36</v>
      </c>
      <c r="B2" t="s">
        <v>2</v>
      </c>
      <c r="C2" s="1">
        <f>results!F2</f>
        <v>3.3E-09</v>
      </c>
      <c r="D2" t="s">
        <v>4</v>
      </c>
      <c r="E2" t="s">
        <v>7</v>
      </c>
      <c r="F2" s="1">
        <f>results!I2</f>
        <v>2400</v>
      </c>
      <c r="G2" t="s">
        <v>5</v>
      </c>
    </row>
    <row r="3" spans="1:7" ht="13.5">
      <c r="A3" s="2" t="s">
        <v>63</v>
      </c>
      <c r="B3" t="s">
        <v>3</v>
      </c>
      <c r="C3" s="1">
        <f>results!F3</f>
        <v>2.2E-06</v>
      </c>
      <c r="D3" t="s">
        <v>4</v>
      </c>
      <c r="E3" t="s">
        <v>8</v>
      </c>
      <c r="F3" s="1">
        <f>results!I3</f>
        <v>21000</v>
      </c>
      <c r="G3" t="s">
        <v>5</v>
      </c>
    </row>
    <row r="4" spans="1:7" ht="13.5">
      <c r="A4" s="2" t="s">
        <v>64</v>
      </c>
      <c r="E4" t="s">
        <v>9</v>
      </c>
      <c r="F4" s="1">
        <f>results!I4</f>
        <v>20000</v>
      </c>
      <c r="G4" t="s">
        <v>5</v>
      </c>
    </row>
    <row r="5" spans="1:5" ht="13.5">
      <c r="A5" s="2" t="s">
        <v>37</v>
      </c>
      <c r="E5" s="2"/>
    </row>
    <row r="6" spans="2:4" ht="13.5">
      <c r="B6" t="s">
        <v>10</v>
      </c>
      <c r="C6">
        <v>2000</v>
      </c>
      <c r="D6" t="s">
        <v>11</v>
      </c>
    </row>
    <row r="7" spans="2:3" ht="13.5">
      <c r="B7" t="s">
        <v>12</v>
      </c>
      <c r="C7">
        <f>2*3.14159*C6</f>
        <v>12566.359999999999</v>
      </c>
    </row>
    <row r="9" spans="1:4" ht="13.5">
      <c r="A9" t="s">
        <v>65</v>
      </c>
      <c r="C9" t="s">
        <v>25</v>
      </c>
      <c r="D9" s="1">
        <f>1-C7*C7*C1*C2*F2*F3</f>
        <v>-2.5456612348251975</v>
      </c>
    </row>
    <row r="10" spans="1:4" ht="13.5">
      <c r="A10" t="s">
        <v>66</v>
      </c>
      <c r="C10" t="s">
        <v>26</v>
      </c>
      <c r="D10" s="1">
        <f>C7*(C2*F3+C1*F2)</f>
        <v>4.942349387999999</v>
      </c>
    </row>
    <row r="11" spans="1:4" ht="13.5">
      <c r="A11" t="s">
        <v>67</v>
      </c>
      <c r="C11" t="s">
        <v>27</v>
      </c>
      <c r="D11" s="1">
        <f>-C7*C7*C1*C2*F2-C7*C7*C1*C2*F3</f>
        <v>-0.0016461998590259848</v>
      </c>
    </row>
    <row r="12" spans="1:4" ht="13.5">
      <c r="A12" t="s">
        <v>68</v>
      </c>
      <c r="C12" t="s">
        <v>0</v>
      </c>
      <c r="D12" s="1">
        <f>C7*(C1+C2)</f>
        <v>0.001737927588</v>
      </c>
    </row>
    <row r="13" spans="1:4" ht="13.5">
      <c r="A13" t="s">
        <v>45</v>
      </c>
      <c r="C13" t="s">
        <v>28</v>
      </c>
      <c r="D13" s="1">
        <f>D11*F1*F4+D9*F4</f>
        <v>-841089.1570289766</v>
      </c>
    </row>
    <row r="14" spans="1:4" ht="13.5">
      <c r="A14" t="s">
        <v>46</v>
      </c>
      <c r="C14" t="s">
        <v>29</v>
      </c>
      <c r="D14" s="1">
        <f>D12*F1*F4+D10*F4</f>
        <v>933052.23</v>
      </c>
    </row>
    <row r="15" spans="1:4" ht="13.5">
      <c r="A15" t="s">
        <v>47</v>
      </c>
      <c r="C15" t="s">
        <v>30</v>
      </c>
      <c r="D15" s="1">
        <f>D9+D11*(F1+F4)</f>
        <v>-74.97845503196854</v>
      </c>
    </row>
    <row r="16" spans="1:4" ht="13.5">
      <c r="A16" t="s">
        <v>48</v>
      </c>
      <c r="C16" t="s">
        <v>31</v>
      </c>
      <c r="D16" s="1">
        <f>D10+D12*(F1+F4)</f>
        <v>81.41116326</v>
      </c>
    </row>
    <row r="17" spans="1:4" ht="13.5">
      <c r="A17" t="s">
        <v>69</v>
      </c>
      <c r="C17" t="s">
        <v>32</v>
      </c>
      <c r="D17" s="1">
        <f>-C7*C3*D14</f>
        <v>-25795.15448616216</v>
      </c>
    </row>
    <row r="18" spans="1:4" ht="13.5">
      <c r="A18" t="s">
        <v>70</v>
      </c>
      <c r="C18" t="s">
        <v>33</v>
      </c>
      <c r="D18" s="1">
        <f>C7*C3*D13</f>
        <v>-23252.74410650983</v>
      </c>
    </row>
    <row r="19" spans="1:4" ht="13.5">
      <c r="A19" t="s">
        <v>71</v>
      </c>
      <c r="C19" t="s">
        <v>34</v>
      </c>
      <c r="D19" s="1">
        <f>D15-C7*C3*D14</f>
        <v>-25870.132941194126</v>
      </c>
    </row>
    <row r="20" spans="1:4" ht="13.5">
      <c r="A20" t="s">
        <v>72</v>
      </c>
      <c r="C20" t="s">
        <v>38</v>
      </c>
      <c r="D20" s="1">
        <f>D16+C7*C3*D13</f>
        <v>-23171.33294324983</v>
      </c>
    </row>
    <row r="21" spans="1:4" ht="13.5">
      <c r="A21" t="s">
        <v>49</v>
      </c>
      <c r="C21" t="s">
        <v>39</v>
      </c>
      <c r="D21" s="1">
        <f>D11*F1+D9</f>
        <v>-42.05445785144883</v>
      </c>
    </row>
    <row r="22" spans="1:4" ht="13.5">
      <c r="A22" t="s">
        <v>50</v>
      </c>
      <c r="C22" t="s">
        <v>40</v>
      </c>
      <c r="D22" s="1">
        <f>D12*F1+D10</f>
        <v>46.6526115</v>
      </c>
    </row>
    <row r="23" spans="1:4" ht="13.5">
      <c r="A23" t="s">
        <v>51</v>
      </c>
      <c r="C23" t="s">
        <v>41</v>
      </c>
      <c r="D23" s="1">
        <f>D9*D17-D18*D10</f>
        <v>180588.91042587973</v>
      </c>
    </row>
    <row r="24" spans="1:4" ht="13.5">
      <c r="A24" t="s">
        <v>52</v>
      </c>
      <c r="C24" t="s">
        <v>42</v>
      </c>
      <c r="D24" s="1">
        <f>D9*D18+D10*D17</f>
        <v>-68295.05671279685</v>
      </c>
    </row>
    <row r="25" spans="1:4" ht="13.5">
      <c r="A25" t="s">
        <v>53</v>
      </c>
      <c r="C25" t="s">
        <v>43</v>
      </c>
      <c r="D25" s="1">
        <f>D19*D21-D20*D22</f>
        <v>2168957.609125412</v>
      </c>
    </row>
    <row r="26" spans="1:4" ht="13.5">
      <c r="A26" t="s">
        <v>56</v>
      </c>
      <c r="C26" t="s">
        <v>44</v>
      </c>
      <c r="D26" s="1">
        <f>D20*D21+D19*D22</f>
        <v>-232451.41693509428</v>
      </c>
    </row>
    <row r="28" spans="1:4" ht="13.5">
      <c r="A28" t="s">
        <v>54</v>
      </c>
      <c r="C28" t="s">
        <v>13</v>
      </c>
      <c r="D28" s="1">
        <f>D23</f>
        <v>180588.91042587973</v>
      </c>
    </row>
    <row r="29" spans="1:4" ht="13.5">
      <c r="A29" t="s">
        <v>55</v>
      </c>
      <c r="C29" t="s">
        <v>14</v>
      </c>
      <c r="D29" s="1">
        <f>D24</f>
        <v>-68295.05671279685</v>
      </c>
    </row>
    <row r="30" spans="1:4" ht="13.5">
      <c r="A30" t="s">
        <v>73</v>
      </c>
      <c r="C30" t="s">
        <v>15</v>
      </c>
      <c r="D30" s="1">
        <f>D25-C7*C2*F3*D26</f>
        <v>2371387.634534165</v>
      </c>
    </row>
    <row r="31" spans="1:4" ht="13.5">
      <c r="A31" t="s">
        <v>74</v>
      </c>
      <c r="C31" t="s">
        <v>16</v>
      </c>
      <c r="D31" s="1">
        <f>C7*C2*F3*D25+D26</f>
        <v>1656382.601436844</v>
      </c>
    </row>
    <row r="32" spans="1:4" ht="13.5">
      <c r="A32" t="s">
        <v>18</v>
      </c>
      <c r="D32" s="1">
        <f>+SQRT(D28*D28+D29*D29)</f>
        <v>193071.4099503356</v>
      </c>
    </row>
    <row r="33" spans="1:4" ht="13.5">
      <c r="A33" t="s">
        <v>19</v>
      </c>
      <c r="D33" s="1">
        <f>+SQRT(D30*D30+D31*D31)</f>
        <v>2892590.990023344</v>
      </c>
    </row>
    <row r="34" spans="1:4" ht="13.5">
      <c r="A34" t="s">
        <v>20</v>
      </c>
      <c r="C34" t="s">
        <v>17</v>
      </c>
      <c r="D34" s="1">
        <f>20*LOG(D32/D33)</f>
        <v>-23.511381219478274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tsuyoshi</cp:lastModifiedBy>
  <dcterms:created xsi:type="dcterms:W3CDTF">2003-06-28T04:58:34Z</dcterms:created>
  <dcterms:modified xsi:type="dcterms:W3CDTF">2009-09-22T22:30:56Z</dcterms:modified>
  <cp:category/>
  <cp:version/>
  <cp:contentType/>
  <cp:contentStatus/>
</cp:coreProperties>
</file>